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brwncald-my.sharepoint.com/personal/agoldberg_brwncald_com/Documents/_Clients/CRWA/FY22 MS4 Grant/Task 3 - Costs and Benefits/"/>
    </mc:Choice>
  </mc:AlternateContent>
  <xr:revisionPtr revIDLastSave="13" documentId="8_{30DE195F-BD14-48E4-B338-C1AA76E30029}" xr6:coauthVersionLast="47" xr6:coauthVersionMax="47" xr10:uidLastSave="{6EF6EB9F-830A-4825-9768-781E414DFD95}"/>
  <bookViews>
    <workbookView xWindow="-28290" yWindow="480" windowWidth="26595" windowHeight="14820" xr2:uid="{E9F530F4-D4C9-4891-BFA6-0638E5761DE9}"/>
  </bookViews>
  <sheets>
    <sheet name="Data" sheetId="2" r:id="rId1"/>
  </sheets>
  <definedNames>
    <definedName name="_xlnm._FilterDatabase" localSheetId="0" hidden="1">Data!$A$1:$P$83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4tYIMfQKV8id12rb8VAafhPch2g=="/>
    </ext>
  </extLst>
</workbook>
</file>

<file path=xl/calcChain.xml><?xml version="1.0" encoding="utf-8"?>
<calcChain xmlns="http://schemas.openxmlformats.org/spreadsheetml/2006/main">
  <c r="O13" i="2" l="1"/>
  <c r="H13" i="2" s="1"/>
  <c r="M13" i="2"/>
  <c r="I13" i="2"/>
  <c r="M12" i="2"/>
  <c r="I12" i="2"/>
  <c r="O12" i="2"/>
  <c r="H12" i="2" s="1"/>
  <c r="L12" i="2" s="1"/>
  <c r="I2" i="2"/>
  <c r="J12" i="2" l="1"/>
  <c r="K12" i="2"/>
  <c r="K13" i="2"/>
  <c r="L13" i="2"/>
  <c r="J13" i="2"/>
  <c r="L82" i="2"/>
  <c r="L83" i="2"/>
  <c r="L73" i="2"/>
  <c r="N3" i="2"/>
  <c r="N5" i="2" l="1"/>
  <c r="M5" i="2"/>
  <c r="O5" i="2"/>
  <c r="N2" i="2"/>
  <c r="N4" i="2"/>
  <c r="N6" i="2"/>
  <c r="N8" i="2"/>
  <c r="N7" i="2"/>
  <c r="N9" i="2"/>
  <c r="N11" i="2"/>
  <c r="N10" i="2"/>
  <c r="N21" i="2"/>
  <c r="N23" i="2"/>
  <c r="N17" i="2"/>
  <c r="N22" i="2"/>
  <c r="N20" i="2"/>
  <c r="N15" i="2"/>
  <c r="N19" i="2"/>
  <c r="N14" i="2"/>
  <c r="N18" i="2"/>
  <c r="N16" i="2"/>
  <c r="N26" i="2"/>
  <c r="N31" i="2"/>
  <c r="N25" i="2"/>
  <c r="N29" i="2"/>
  <c r="N34" i="2"/>
  <c r="N37" i="2"/>
  <c r="N36" i="2"/>
  <c r="N53" i="2"/>
  <c r="N56" i="2"/>
  <c r="N44" i="2"/>
  <c r="N49" i="2"/>
  <c r="N48" i="2"/>
  <c r="N28" i="2"/>
  <c r="N27" i="2"/>
  <c r="N59" i="2"/>
  <c r="N61" i="2"/>
  <c r="N55" i="2"/>
  <c r="N69" i="2"/>
  <c r="N50" i="2"/>
  <c r="N35" i="2"/>
  <c r="N66" i="2"/>
  <c r="N78" i="2"/>
  <c r="N43" i="2"/>
  <c r="N32" i="2"/>
  <c r="N33" i="2"/>
  <c r="N68" i="2"/>
  <c r="N38" i="2"/>
  <c r="N77" i="2"/>
  <c r="N40" i="2"/>
  <c r="N42" i="2"/>
  <c r="N41" i="2"/>
  <c r="N57" i="2"/>
  <c r="N45" i="2"/>
  <c r="N60" i="2"/>
  <c r="N70" i="2"/>
  <c r="N67" i="2"/>
  <c r="N63" i="2"/>
  <c r="N72" i="2"/>
  <c r="N46" i="2"/>
  <c r="N52" i="2"/>
  <c r="N74" i="2"/>
  <c r="N58" i="2"/>
  <c r="N62" i="2"/>
  <c r="N80" i="2"/>
  <c r="N64" i="2"/>
  <c r="N83" i="2"/>
  <c r="N73" i="2"/>
  <c r="N47" i="2"/>
  <c r="N30" i="2"/>
  <c r="N24" i="2"/>
  <c r="N71" i="2"/>
  <c r="N51" i="2"/>
  <c r="N54" i="2"/>
  <c r="N79" i="2"/>
  <c r="N39" i="2"/>
  <c r="N65" i="2"/>
  <c r="N81" i="2"/>
  <c r="N76" i="2"/>
  <c r="N75" i="2"/>
  <c r="N82" i="2"/>
  <c r="M4" i="2"/>
  <c r="M6" i="2"/>
  <c r="M7" i="2"/>
  <c r="M9" i="2"/>
  <c r="M11" i="2"/>
  <c r="M10" i="2"/>
  <c r="M21" i="2"/>
  <c r="M23" i="2"/>
  <c r="M17" i="2"/>
  <c r="M22" i="2"/>
  <c r="M20" i="2"/>
  <c r="M15" i="2"/>
  <c r="M19" i="2"/>
  <c r="M14" i="2"/>
  <c r="M18" i="2"/>
  <c r="M16" i="2"/>
  <c r="M26" i="2"/>
  <c r="M31" i="2"/>
  <c r="M25" i="2"/>
  <c r="M29" i="2"/>
  <c r="M34" i="2"/>
  <c r="M37" i="2"/>
  <c r="M36" i="2"/>
  <c r="M53" i="2"/>
  <c r="M56" i="2"/>
  <c r="M44" i="2"/>
  <c r="M49" i="2"/>
  <c r="M48" i="2"/>
  <c r="M28" i="2"/>
  <c r="M27" i="2"/>
  <c r="M59" i="2"/>
  <c r="M61" i="2"/>
  <c r="M55" i="2"/>
  <c r="M69" i="2"/>
  <c r="M50" i="2"/>
  <c r="M35" i="2"/>
  <c r="M66" i="2"/>
  <c r="M78" i="2"/>
  <c r="M43" i="2"/>
  <c r="M32" i="2"/>
  <c r="M33" i="2"/>
  <c r="M68" i="2"/>
  <c r="M38" i="2"/>
  <c r="M77" i="2"/>
  <c r="M40" i="2"/>
  <c r="M42" i="2"/>
  <c r="M41" i="2"/>
  <c r="M57" i="2"/>
  <c r="M45" i="2"/>
  <c r="M60" i="2"/>
  <c r="M70" i="2"/>
  <c r="M67" i="2"/>
  <c r="M63" i="2"/>
  <c r="M72" i="2"/>
  <c r="M46" i="2"/>
  <c r="M52" i="2"/>
  <c r="M74" i="2"/>
  <c r="M58" i="2"/>
  <c r="M62" i="2"/>
  <c r="M80" i="2"/>
  <c r="M64" i="2"/>
  <c r="M83" i="2"/>
  <c r="M73" i="2"/>
  <c r="M47" i="2"/>
  <c r="M30" i="2"/>
  <c r="M24" i="2"/>
  <c r="M71" i="2"/>
  <c r="M51" i="2"/>
  <c r="M54" i="2"/>
  <c r="M79" i="2"/>
  <c r="M39" i="2"/>
  <c r="M65" i="2"/>
  <c r="M81" i="2"/>
  <c r="M76" i="2"/>
  <c r="M75" i="2"/>
  <c r="M82" i="2"/>
  <c r="H47" i="2" l="1"/>
  <c r="H30" i="2"/>
  <c r="H24" i="2"/>
  <c r="H71" i="2"/>
  <c r="H51" i="2"/>
  <c r="H54" i="2"/>
  <c r="H79" i="2"/>
  <c r="H39" i="2"/>
  <c r="H65" i="2"/>
  <c r="H81" i="2"/>
  <c r="H76" i="2"/>
  <c r="H75" i="2"/>
  <c r="O8" i="2"/>
  <c r="H8" i="2" s="1"/>
  <c r="L8" i="2" s="1"/>
  <c r="O4" i="2"/>
  <c r="H4" i="2" s="1"/>
  <c r="O9" i="2"/>
  <c r="H9" i="2" s="1"/>
  <c r="O6" i="2"/>
  <c r="H6" i="2" s="1"/>
  <c r="H5" i="2"/>
  <c r="J5" i="2" s="1"/>
  <c r="O43" i="2"/>
  <c r="H43" i="2" s="1"/>
  <c r="L43" i="2" s="1"/>
  <c r="O35" i="2"/>
  <c r="H35" i="2" s="1"/>
  <c r="L35" i="2" s="1"/>
  <c r="O83" i="2"/>
  <c r="O73" i="2"/>
  <c r="O47" i="2"/>
  <c r="O30" i="2"/>
  <c r="O24" i="2"/>
  <c r="O71" i="2"/>
  <c r="O51" i="2"/>
  <c r="O54" i="2"/>
  <c r="O79" i="2"/>
  <c r="O39" i="2"/>
  <c r="O65" i="2"/>
  <c r="O81" i="2"/>
  <c r="O76" i="2"/>
  <c r="O75" i="2"/>
  <c r="O70" i="2"/>
  <c r="H70" i="2" s="1"/>
  <c r="L70" i="2" s="1"/>
  <c r="O72" i="2"/>
  <c r="H72" i="2" s="1"/>
  <c r="L72" i="2" s="1"/>
  <c r="O28" i="2"/>
  <c r="H28" i="2" s="1"/>
  <c r="L28" i="2" s="1"/>
  <c r="O27" i="2"/>
  <c r="H27" i="2" s="1"/>
  <c r="L27" i="2" s="1"/>
  <c r="O63" i="2"/>
  <c r="H63" i="2" s="1"/>
  <c r="L63" i="2" s="1"/>
  <c r="O67" i="2"/>
  <c r="H67" i="2" s="1"/>
  <c r="L67" i="2" s="1"/>
  <c r="O74" i="2"/>
  <c r="H74" i="2" s="1"/>
  <c r="L74" i="2" s="1"/>
  <c r="O58" i="2"/>
  <c r="H58" i="2" s="1"/>
  <c r="L58" i="2" s="1"/>
  <c r="O57" i="2"/>
  <c r="H57" i="2" s="1"/>
  <c r="L57" i="2" s="1"/>
  <c r="O80" i="2"/>
  <c r="H80" i="2" s="1"/>
  <c r="L80" i="2" s="1"/>
  <c r="O62" i="2"/>
  <c r="H62" i="2" s="1"/>
  <c r="L62" i="2" s="1"/>
  <c r="O46" i="2"/>
  <c r="H46" i="2" s="1"/>
  <c r="L46" i="2" s="1"/>
  <c r="O64" i="2"/>
  <c r="H64" i="2" s="1"/>
  <c r="L64" i="2" s="1"/>
  <c r="O52" i="2"/>
  <c r="H52" i="2" s="1"/>
  <c r="L52" i="2" s="1"/>
  <c r="O82" i="2"/>
  <c r="O38" i="2"/>
  <c r="H38" i="2" s="1"/>
  <c r="L38" i="2" s="1"/>
  <c r="O40" i="2"/>
  <c r="H40" i="2" s="1"/>
  <c r="L40" i="2" s="1"/>
  <c r="O42" i="2"/>
  <c r="H42" i="2" s="1"/>
  <c r="L42" i="2" s="1"/>
  <c r="O32" i="2"/>
  <c r="H32" i="2" s="1"/>
  <c r="L32" i="2" s="1"/>
  <c r="O37" i="2"/>
  <c r="H37" i="2" s="1"/>
  <c r="L37" i="2" s="1"/>
  <c r="O78" i="2"/>
  <c r="H78" i="2" s="1"/>
  <c r="L78" i="2" s="1"/>
  <c r="O36" i="2"/>
  <c r="H36" i="2" s="1"/>
  <c r="L36" i="2" s="1"/>
  <c r="O56" i="2"/>
  <c r="H56" i="2" s="1"/>
  <c r="L56" i="2" s="1"/>
  <c r="O26" i="2"/>
  <c r="H26" i="2" s="1"/>
  <c r="L26" i="2" s="1"/>
  <c r="O31" i="2"/>
  <c r="H31" i="2" s="1"/>
  <c r="L31" i="2" s="1"/>
  <c r="O29" i="2"/>
  <c r="H29" i="2" s="1"/>
  <c r="L29" i="2" s="1"/>
  <c r="O60" i="2"/>
  <c r="H60" i="2" s="1"/>
  <c r="L60" i="2" s="1"/>
  <c r="O45" i="2"/>
  <c r="H45" i="2" s="1"/>
  <c r="L45" i="2" s="1"/>
  <c r="O34" i="2"/>
  <c r="H34" i="2" s="1"/>
  <c r="L34" i="2" s="1"/>
  <c r="O41" i="2"/>
  <c r="H41" i="2" s="1"/>
  <c r="L41" i="2" s="1"/>
  <c r="O55" i="2"/>
  <c r="H55" i="2" s="1"/>
  <c r="L55" i="2" s="1"/>
  <c r="O49" i="2"/>
  <c r="H49" i="2" s="1"/>
  <c r="L49" i="2" s="1"/>
  <c r="O50" i="2"/>
  <c r="H50" i="2" s="1"/>
  <c r="L50" i="2" s="1"/>
  <c r="O33" i="2"/>
  <c r="H33" i="2" s="1"/>
  <c r="L33" i="2" s="1"/>
  <c r="O53" i="2"/>
  <c r="H53" i="2" s="1"/>
  <c r="L53" i="2" s="1"/>
  <c r="O48" i="2"/>
  <c r="H48" i="2" s="1"/>
  <c r="L48" i="2" s="1"/>
  <c r="O44" i="2"/>
  <c r="H44" i="2" s="1"/>
  <c r="L44" i="2" s="1"/>
  <c r="O59" i="2"/>
  <c r="H59" i="2" s="1"/>
  <c r="L59" i="2" s="1"/>
  <c r="O69" i="2"/>
  <c r="H69" i="2" s="1"/>
  <c r="L69" i="2" s="1"/>
  <c r="O77" i="2"/>
  <c r="H77" i="2" s="1"/>
  <c r="L77" i="2" s="1"/>
  <c r="O61" i="2"/>
  <c r="H61" i="2" s="1"/>
  <c r="L61" i="2" s="1"/>
  <c r="O66" i="2"/>
  <c r="H66" i="2" s="1"/>
  <c r="L66" i="2" s="1"/>
  <c r="O68" i="2"/>
  <c r="H68" i="2" s="1"/>
  <c r="L68" i="2" s="1"/>
  <c r="O25" i="2"/>
  <c r="H25" i="2" s="1"/>
  <c r="L25" i="2" s="1"/>
  <c r="O10" i="2"/>
  <c r="H10" i="2" s="1"/>
  <c r="L10" i="2" s="1"/>
  <c r="O11" i="2"/>
  <c r="H11" i="2" s="1"/>
  <c r="L11" i="2" s="1"/>
  <c r="O3" i="2"/>
  <c r="H3" i="2" s="1"/>
  <c r="L3" i="2" s="1"/>
  <c r="O2" i="2"/>
  <c r="H2" i="2" s="1"/>
  <c r="O23" i="2"/>
  <c r="H23" i="2" s="1"/>
  <c r="O19" i="2"/>
  <c r="H19" i="2" s="1"/>
  <c r="L19" i="2" s="1"/>
  <c r="O22" i="2"/>
  <c r="H22" i="2" s="1"/>
  <c r="L22" i="2" s="1"/>
  <c r="O20" i="2"/>
  <c r="H20" i="2" s="1"/>
  <c r="L20" i="2" s="1"/>
  <c r="O18" i="2"/>
  <c r="H18" i="2" s="1"/>
  <c r="L18" i="2" s="1"/>
  <c r="O17" i="2"/>
  <c r="H17" i="2" s="1"/>
  <c r="L17" i="2" s="1"/>
  <c r="O21" i="2"/>
  <c r="H21" i="2" s="1"/>
  <c r="L21" i="2" s="1"/>
  <c r="O14" i="2"/>
  <c r="H14" i="2" s="1"/>
  <c r="L14" i="2" s="1"/>
  <c r="O15" i="2"/>
  <c r="H15" i="2" s="1"/>
  <c r="L15" i="2" s="1"/>
  <c r="O16" i="2"/>
  <c r="H16" i="2" s="1"/>
  <c r="L16" i="2" s="1"/>
  <c r="O7" i="2"/>
  <c r="H7" i="2" s="1"/>
  <c r="L7" i="2" s="1"/>
  <c r="D2" i="2"/>
  <c r="I3" i="2"/>
  <c r="D3" i="2"/>
  <c r="M3" i="2" s="1"/>
  <c r="L5" i="2" l="1"/>
  <c r="L6" i="2"/>
  <c r="L9" i="2"/>
  <c r="L4" i="2"/>
  <c r="K2" i="2"/>
  <c r="L2" i="2"/>
  <c r="M2" i="2"/>
  <c r="K5" i="2"/>
  <c r="K7" i="2"/>
  <c r="J18" i="2"/>
  <c r="K18" i="2"/>
  <c r="J10" i="2"/>
  <c r="K10" i="2"/>
  <c r="J44" i="2"/>
  <c r="K44" i="2"/>
  <c r="J34" i="2"/>
  <c r="K34" i="2"/>
  <c r="J78" i="2"/>
  <c r="K78" i="2"/>
  <c r="J64" i="2"/>
  <c r="K64" i="2"/>
  <c r="J63" i="2"/>
  <c r="K63" i="2"/>
  <c r="J4" i="2"/>
  <c r="K4" i="2"/>
  <c r="J11" i="2"/>
  <c r="K11" i="2"/>
  <c r="J41" i="2"/>
  <c r="K41" i="2"/>
  <c r="J67" i="2"/>
  <c r="K67" i="2"/>
  <c r="J9" i="2"/>
  <c r="K9" i="2"/>
  <c r="J20" i="2"/>
  <c r="K20" i="2"/>
  <c r="J25" i="2"/>
  <c r="K25" i="2"/>
  <c r="J48" i="2"/>
  <c r="K48" i="2"/>
  <c r="J45" i="2"/>
  <c r="K45" i="2"/>
  <c r="J37" i="2"/>
  <c r="K37" i="2"/>
  <c r="J46" i="2"/>
  <c r="K46" i="2"/>
  <c r="J27" i="2"/>
  <c r="K27" i="2"/>
  <c r="J17" i="2"/>
  <c r="K17" i="2"/>
  <c r="J59" i="2"/>
  <c r="K59" i="2"/>
  <c r="J52" i="2"/>
  <c r="K52" i="2"/>
  <c r="J36" i="2"/>
  <c r="K36" i="2"/>
  <c r="J22" i="2"/>
  <c r="K22" i="2"/>
  <c r="J68" i="2"/>
  <c r="K68" i="2"/>
  <c r="J53" i="2"/>
  <c r="K53" i="2"/>
  <c r="J60" i="2"/>
  <c r="K60" i="2"/>
  <c r="J32" i="2"/>
  <c r="K32" i="2"/>
  <c r="J62" i="2"/>
  <c r="K62" i="2"/>
  <c r="J28" i="2"/>
  <c r="K28" i="2"/>
  <c r="J16" i="2"/>
  <c r="K16" i="2"/>
  <c r="J19" i="2"/>
  <c r="K19" i="2"/>
  <c r="J66" i="2"/>
  <c r="K66" i="2"/>
  <c r="J33" i="2"/>
  <c r="K33" i="2"/>
  <c r="J29" i="2"/>
  <c r="K29" i="2"/>
  <c r="J42" i="2"/>
  <c r="K42" i="2"/>
  <c r="J80" i="2"/>
  <c r="K80" i="2"/>
  <c r="J72" i="2"/>
  <c r="K72" i="2"/>
  <c r="J35" i="2"/>
  <c r="K35" i="2"/>
  <c r="J15" i="2"/>
  <c r="K15" i="2"/>
  <c r="J23" i="2"/>
  <c r="K23" i="2"/>
  <c r="J61" i="2"/>
  <c r="K61" i="2"/>
  <c r="J50" i="2"/>
  <c r="K50" i="2"/>
  <c r="J31" i="2"/>
  <c r="K31" i="2"/>
  <c r="J40" i="2"/>
  <c r="K40" i="2"/>
  <c r="J57" i="2"/>
  <c r="K57" i="2"/>
  <c r="J70" i="2"/>
  <c r="K70" i="2"/>
  <c r="J43" i="2"/>
  <c r="K43" i="2"/>
  <c r="J14" i="2"/>
  <c r="K14" i="2"/>
  <c r="J2" i="2"/>
  <c r="J77" i="2"/>
  <c r="K77" i="2"/>
  <c r="J49" i="2"/>
  <c r="K49" i="2"/>
  <c r="J26" i="2"/>
  <c r="K26" i="2"/>
  <c r="J38" i="2"/>
  <c r="K38" i="2"/>
  <c r="J58" i="2"/>
  <c r="K58" i="2"/>
  <c r="J21" i="2"/>
  <c r="K21" i="2"/>
  <c r="J3" i="2"/>
  <c r="K3" i="2"/>
  <c r="J69" i="2"/>
  <c r="K69" i="2"/>
  <c r="J55" i="2"/>
  <c r="K55" i="2"/>
  <c r="J56" i="2"/>
  <c r="K56" i="2"/>
  <c r="J74" i="2"/>
  <c r="K74" i="2"/>
  <c r="J6" i="2"/>
  <c r="K6" i="2"/>
  <c r="J7" i="2"/>
  <c r="F8" i="2" l="1"/>
  <c r="D8" i="2"/>
  <c r="I9" i="2"/>
  <c r="I16" i="2"/>
  <c r="I15" i="2"/>
  <c r="I14" i="2"/>
  <c r="I21" i="2"/>
  <c r="I17" i="2"/>
  <c r="I18" i="2"/>
  <c r="I20" i="2"/>
  <c r="I22" i="2"/>
  <c r="I19" i="2"/>
  <c r="I23" i="2"/>
  <c r="I11" i="2"/>
  <c r="I10" i="2"/>
  <c r="I25" i="2"/>
  <c r="I68" i="2"/>
  <c r="I66" i="2"/>
  <c r="I61" i="2"/>
  <c r="I77" i="2"/>
  <c r="I69" i="2"/>
  <c r="I59" i="2"/>
  <c r="I44" i="2"/>
  <c r="I48" i="2"/>
  <c r="I53" i="2"/>
  <c r="I33" i="2"/>
  <c r="I50" i="2"/>
  <c r="I49" i="2"/>
  <c r="I55" i="2"/>
  <c r="I41" i="2"/>
  <c r="I34" i="2"/>
  <c r="I45" i="2"/>
  <c r="I60" i="2"/>
  <c r="I29" i="2"/>
  <c r="I31" i="2"/>
  <c r="I26" i="2"/>
  <c r="I56" i="2"/>
  <c r="I36" i="2"/>
  <c r="I78" i="2"/>
  <c r="I37" i="2"/>
  <c r="I32" i="2"/>
  <c r="I42" i="2"/>
  <c r="I40" i="2"/>
  <c r="I38" i="2"/>
  <c r="I52" i="2"/>
  <c r="I64" i="2"/>
  <c r="I46" i="2"/>
  <c r="I62" i="2"/>
  <c r="I80" i="2"/>
  <c r="I57" i="2"/>
  <c r="I58" i="2"/>
  <c r="I74" i="2"/>
  <c r="I67" i="2"/>
  <c r="I63" i="2"/>
  <c r="I27" i="2"/>
  <c r="I28" i="2"/>
  <c r="I72" i="2"/>
  <c r="I70" i="2"/>
  <c r="I35" i="2"/>
  <c r="I43" i="2"/>
  <c r="I5" i="2"/>
  <c r="I6" i="2"/>
  <c r="I4" i="2"/>
  <c r="I7" i="2"/>
  <c r="K8" i="2" l="1"/>
  <c r="M8" i="2"/>
  <c r="J8" i="2"/>
  <c r="I8" i="2"/>
</calcChain>
</file>

<file path=xl/sharedStrings.xml><?xml version="1.0" encoding="utf-8"?>
<sst xmlns="http://schemas.openxmlformats.org/spreadsheetml/2006/main" count="208" uniqueCount="68">
  <si>
    <t>Notes</t>
  </si>
  <si>
    <t>Drainage Area (acres)</t>
  </si>
  <si>
    <t>Total Construction Cost</t>
  </si>
  <si>
    <t>Date Range of Construction</t>
  </si>
  <si>
    <t>residential and roadways</t>
  </si>
  <si>
    <t>Out to bid, construction costs avaiable in mid-March.  Follow up with CRWA.  Note that infiltration system is being constructed by Town staff.</t>
  </si>
  <si>
    <t>park</t>
  </si>
  <si>
    <t>Bioretention and sub-surface infiltration</t>
  </si>
  <si>
    <t>high density residential</t>
  </si>
  <si>
    <t>High density residential</t>
  </si>
  <si>
    <t>Project funded with a 319 Grant.  BMP constructed, ask Watertown for O&amp;M costs.</t>
  </si>
  <si>
    <t>commercial (movie theater parking lot)</t>
  </si>
  <si>
    <t>planning level based on conceptual design</t>
  </si>
  <si>
    <t>Porous Alley</t>
  </si>
  <si>
    <t>Constructed.  Funded by a 319 grant - cost includes design and construction</t>
  </si>
  <si>
    <t>Tree Trench</t>
  </si>
  <si>
    <t>Bioretention Area</t>
  </si>
  <si>
    <t>Bioswale</t>
  </si>
  <si>
    <t>Drywell</t>
  </si>
  <si>
    <t>Residential</t>
  </si>
  <si>
    <t>Commercial Parking Lot</t>
  </si>
  <si>
    <t>Paid for by Developer, no cost info</t>
  </si>
  <si>
    <t>No tree</t>
  </si>
  <si>
    <t>Price includes new catch basin</t>
  </si>
  <si>
    <t>Price includes new catch basin; no tree</t>
  </si>
  <si>
    <t>Infiltration Street Trenches</t>
  </si>
  <si>
    <t>med density residential</t>
  </si>
  <si>
    <t>Mystic River WS Constructed Wetlands</t>
  </si>
  <si>
    <t>Forest/Wetlands</t>
  </si>
  <si>
    <t>Does not include: Street Opening Permits / Bonds For Off Site Work
Other Permits
Police /Traffic details
Temporary Water
Contaminated Soil
Sheeting/Earth Support
Flowable Fill
Archaelogical/Historical Findings</t>
  </si>
  <si>
    <t>Tree Box Filters</t>
  </si>
  <si>
    <t>Infiltration Galleys</t>
  </si>
  <si>
    <t>Porous Pavers</t>
  </si>
  <si>
    <t>Infiltration system</t>
  </si>
  <si>
    <t>Impervious Area Disconnection via Storage</t>
  </si>
  <si>
    <t>Porous Pavement (Emergency access)</t>
  </si>
  <si>
    <t>Biofiltration</t>
  </si>
  <si>
    <t>Grass swale</t>
  </si>
  <si>
    <t>For 3 Tree Box Filters </t>
  </si>
  <si>
    <t>With 20" drainage course under pavers</t>
  </si>
  <si>
    <t>DPW labor and cost of materials</t>
  </si>
  <si>
    <t>Cost from bid contract</t>
  </si>
  <si>
    <r>
      <t>Not Installed.</t>
    </r>
    <r>
      <rPr>
        <sz val="10"/>
        <color rgb="FF000000"/>
        <rFont val="Calibri"/>
        <family val="2"/>
        <scheme val="minor"/>
      </rPr>
      <t xml:space="preserve"> Bid as an Alternate Add-on. </t>
    </r>
  </si>
  <si>
    <t>No added O&amp;M costs. O&amp;M in line with catch basin cleaning. Note, for 25 trenches. Reported as $5k/trench</t>
  </si>
  <si>
    <t>7 Bioswales and 4 Tree Trenches Combined project</t>
  </si>
  <si>
    <t>No cost received</t>
  </si>
  <si>
    <t>BMP Type</t>
  </si>
  <si>
    <t>Land Use</t>
  </si>
  <si>
    <t>Phosphorus Load Credit (lb-P)</t>
  </si>
  <si>
    <t>Treatment Volume (cubic ft)</t>
  </si>
  <si>
    <t>Infiltration System</t>
  </si>
  <si>
    <t>Open space/Park</t>
  </si>
  <si>
    <t>Just including direct sw components - extra costs for splash pad removed</t>
  </si>
  <si>
    <t>Rain Gardens</t>
  </si>
  <si>
    <t>Infiltration system and five small bioswales/bioretention</t>
  </si>
  <si>
    <t>ENR Cost Escalation</t>
  </si>
  <si>
    <t>Construction cost is based on public bidding - never constrcted.  Engineering cost estimate is OPC for construction. Cost from April 2019, benchmarking using June</t>
  </si>
  <si>
    <t>Construction Cost, April 2022</t>
  </si>
  <si>
    <t>ENR</t>
  </si>
  <si>
    <t>Cost/lb, Construction Date</t>
  </si>
  <si>
    <t>Cost/lb, April 2022</t>
  </si>
  <si>
    <t>lb P per 100 ac</t>
  </si>
  <si>
    <t>lb P per 1000 CF</t>
  </si>
  <si>
    <t>Cost per ac treated, April 2022</t>
  </si>
  <si>
    <t>Cost per CF, April 2022</t>
  </si>
  <si>
    <t>Cost just including direct sw components - extra costs for splash pad removed. Note p-removal due to park improvements are included</t>
  </si>
  <si>
    <t>Commercial</t>
  </si>
  <si>
    <t xml:space="preserve">Detention Basin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</si>
</sst>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0.000"/>
    <numFmt numFmtId="166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/>
    <xf numFmtId="166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6" fontId="5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0" fontId="3" fillId="0" borderId="0" xfId="0" applyFont="1" applyAlignment="1"/>
    <xf numFmtId="2" fontId="0" fillId="0" borderId="0" xfId="0" applyNumberFormat="1" applyFont="1" applyAlignment="1"/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7" fontId="0" fillId="0" borderId="0" xfId="0" applyNumberFormat="1" applyFont="1" applyAlignment="1"/>
    <xf numFmtId="0" fontId="0" fillId="0" borderId="2" xfId="0" applyFont="1" applyFill="1" applyBorder="1" applyAlignment="1"/>
    <xf numFmtId="43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1C21-F18F-42EA-91AE-C1597D91A278}">
  <dimension ref="A1:U83"/>
  <sheetViews>
    <sheetView tabSelected="1" zoomScale="70" zoomScaleNormal="70" workbookViewId="0">
      <pane ySplit="1" topLeftCell="A2" activePane="bottomLeft" state="frozen"/>
      <selection activeCell="D1" sqref="D1"/>
      <selection pane="bottomLeft" activeCell="A11" sqref="A11"/>
    </sheetView>
  </sheetViews>
  <sheetFormatPr defaultRowHeight="15" x14ac:dyDescent="0.25"/>
  <cols>
    <col min="1" max="1" width="53.140625" bestFit="1" customWidth="1"/>
    <col min="2" max="2" width="37.42578125" bestFit="1" customWidth="1"/>
    <col min="3" max="3" width="23" bestFit="1" customWidth="1"/>
    <col min="4" max="4" width="18.5703125" bestFit="1" customWidth="1"/>
    <col min="5" max="5" width="19.7109375" bestFit="1" customWidth="1"/>
    <col min="6" max="6" width="21.7109375" bestFit="1" customWidth="1"/>
    <col min="7" max="7" width="21.42578125" bestFit="1" customWidth="1"/>
    <col min="8" max="8" width="23" bestFit="1" customWidth="1"/>
    <col min="9" max="9" width="29.28515625" bestFit="1" customWidth="1"/>
    <col min="10" max="10" width="29.5703125" bestFit="1" customWidth="1"/>
    <col min="11" max="11" width="31.140625" bestFit="1" customWidth="1"/>
    <col min="12" max="12" width="28.28515625" bestFit="1" customWidth="1"/>
    <col min="13" max="13" width="25" bestFit="1" customWidth="1"/>
    <col min="14" max="14" width="26.7109375" bestFit="1" customWidth="1"/>
    <col min="15" max="15" width="13" style="20" bestFit="1" customWidth="1"/>
    <col min="16" max="16" width="95.42578125" style="15" customWidth="1"/>
    <col min="20" max="20" width="19.42578125" bestFit="1" customWidth="1"/>
  </cols>
  <sheetData>
    <row r="1" spans="1:21" ht="30" x14ac:dyDescent="0.25">
      <c r="A1" s="1" t="s">
        <v>46</v>
      </c>
      <c r="B1" s="1" t="s">
        <v>47</v>
      </c>
      <c r="C1" s="1" t="s">
        <v>3</v>
      </c>
      <c r="D1" s="1" t="s">
        <v>1</v>
      </c>
      <c r="E1" s="1" t="s">
        <v>49</v>
      </c>
      <c r="F1" s="1" t="s">
        <v>48</v>
      </c>
      <c r="G1" s="1" t="s">
        <v>2</v>
      </c>
      <c r="H1" s="1" t="s">
        <v>57</v>
      </c>
      <c r="I1" s="1" t="s">
        <v>59</v>
      </c>
      <c r="J1" s="1" t="s">
        <v>60</v>
      </c>
      <c r="K1" s="1" t="s">
        <v>63</v>
      </c>
      <c r="L1" s="1" t="s">
        <v>64</v>
      </c>
      <c r="M1" s="1" t="s">
        <v>61</v>
      </c>
      <c r="N1" s="1" t="s">
        <v>62</v>
      </c>
      <c r="O1" s="21" t="s">
        <v>58</v>
      </c>
      <c r="P1" s="1" t="s">
        <v>0</v>
      </c>
      <c r="T1" s="19" t="s">
        <v>55</v>
      </c>
    </row>
    <row r="2" spans="1:21" x14ac:dyDescent="0.25">
      <c r="A2" s="17" t="s">
        <v>50</v>
      </c>
      <c r="B2" s="17" t="s">
        <v>51</v>
      </c>
      <c r="C2" s="3">
        <v>43983</v>
      </c>
      <c r="D2" s="18">
        <f>106142/43560</f>
        <v>2.4366850321395774</v>
      </c>
      <c r="E2" s="10">
        <v>1400</v>
      </c>
      <c r="F2" s="9">
        <v>0.56999999999999995</v>
      </c>
      <c r="G2" s="16">
        <v>68000</v>
      </c>
      <c r="H2" s="4">
        <f t="shared" ref="H2:H23" si="0">IF(ISBLANK(G2),"",U$10/O2*G2)</f>
        <v>76697.415144676183</v>
      </c>
      <c r="I2" s="4">
        <f t="shared" ref="I2:I23" si="1">G2/F2</f>
        <v>119298.2456140351</v>
      </c>
      <c r="J2" s="4">
        <f t="shared" ref="J2:J23" si="2">H2/F2</f>
        <v>134556.86867487049</v>
      </c>
      <c r="K2" s="4">
        <f t="shared" ref="K2:K23" si="3">IF(OR(ISBLANK(D2),ISBLANK(H2)),"",H2/D2)</f>
        <v>31476.130124758292</v>
      </c>
      <c r="L2" s="4">
        <f t="shared" ref="L2:L22" si="4">IF(OR(ISBLANK(E2),ISBLANK(H2)),"",H2/E2)</f>
        <v>54.783867960482986</v>
      </c>
      <c r="M2" s="25">
        <f t="shared" ref="M2:M23" si="5">IF(ISBLANK(D2),"",F2/D2*100)</f>
        <v>23.392436547266868</v>
      </c>
      <c r="N2" s="25">
        <f t="shared" ref="N2:N11" si="6">IF(ISBLANK(E2),"",F2/E2*1000)</f>
        <v>0.40714285714285708</v>
      </c>
      <c r="O2" s="22">
        <f t="shared" ref="O2:O23" si="7">VLOOKUP(C2,T$2:U$10,2)</f>
        <v>11436.23</v>
      </c>
      <c r="P2" s="17" t="s">
        <v>52</v>
      </c>
      <c r="T2" s="3">
        <v>41791</v>
      </c>
      <c r="U2" s="10">
        <v>9800</v>
      </c>
    </row>
    <row r="3" spans="1:21" ht="30" x14ac:dyDescent="0.25">
      <c r="A3" s="17" t="s">
        <v>50</v>
      </c>
      <c r="B3" s="17" t="s">
        <v>51</v>
      </c>
      <c r="C3" s="3">
        <v>43983</v>
      </c>
      <c r="D3" s="18">
        <f>19610.77/43560</f>
        <v>0.45020133149678604</v>
      </c>
      <c r="E3" s="10">
        <v>596</v>
      </c>
      <c r="F3" s="9">
        <v>0.21199999999999999</v>
      </c>
      <c r="G3" s="16">
        <v>33000</v>
      </c>
      <c r="H3" s="4">
        <f t="shared" si="0"/>
        <v>37220.804408445794</v>
      </c>
      <c r="I3" s="4">
        <f t="shared" si="1"/>
        <v>155660.37735849057</v>
      </c>
      <c r="J3" s="4">
        <f t="shared" si="2"/>
        <v>175569.83211531036</v>
      </c>
      <c r="K3" s="4">
        <f t="shared" si="3"/>
        <v>82675.909208659257</v>
      </c>
      <c r="L3" s="4">
        <f t="shared" si="4"/>
        <v>62.451014108130529</v>
      </c>
      <c r="M3" s="25">
        <f t="shared" si="5"/>
        <v>47.090042869300895</v>
      </c>
      <c r="N3" s="25">
        <f t="shared" si="6"/>
        <v>0.35570469798657717</v>
      </c>
      <c r="O3" s="22">
        <f t="shared" si="7"/>
        <v>11436.23</v>
      </c>
      <c r="P3" s="26" t="s">
        <v>65</v>
      </c>
      <c r="T3" s="3">
        <v>43252</v>
      </c>
      <c r="U3" s="10">
        <v>11068.57</v>
      </c>
    </row>
    <row r="4" spans="1:21" ht="30" x14ac:dyDescent="0.25">
      <c r="A4" s="2" t="s">
        <v>7</v>
      </c>
      <c r="B4" s="2" t="s">
        <v>8</v>
      </c>
      <c r="C4" s="3">
        <v>43617</v>
      </c>
      <c r="D4" s="2">
        <v>11.01</v>
      </c>
      <c r="E4" s="2"/>
      <c r="F4" s="2">
        <v>18.899999999999999</v>
      </c>
      <c r="G4" s="16">
        <v>1510991</v>
      </c>
      <c r="H4" s="4">
        <f t="shared" si="0"/>
        <v>1729622.1379777929</v>
      </c>
      <c r="I4" s="4">
        <f t="shared" si="1"/>
        <v>79946.613756613762</v>
      </c>
      <c r="J4" s="4">
        <f t="shared" si="2"/>
        <v>91514.398834803869</v>
      </c>
      <c r="K4" s="4">
        <f t="shared" si="3"/>
        <v>157095.56203249708</v>
      </c>
      <c r="L4" s="4" t="str">
        <f t="shared" si="4"/>
        <v/>
      </c>
      <c r="M4" s="25">
        <f t="shared" si="5"/>
        <v>171.66212534059943</v>
      </c>
      <c r="N4" s="25" t="str">
        <f t="shared" si="6"/>
        <v/>
      </c>
      <c r="O4" s="22">
        <f t="shared" si="7"/>
        <v>11268.48</v>
      </c>
      <c r="P4" s="7" t="s">
        <v>56</v>
      </c>
      <c r="T4" s="3">
        <v>43435</v>
      </c>
      <c r="U4" s="10">
        <v>11185.51</v>
      </c>
    </row>
    <row r="5" spans="1:21" x14ac:dyDescent="0.25">
      <c r="A5" s="2" t="s">
        <v>13</v>
      </c>
      <c r="B5" s="2" t="s">
        <v>9</v>
      </c>
      <c r="C5" s="3">
        <v>41791</v>
      </c>
      <c r="D5" s="2">
        <v>0.11</v>
      </c>
      <c r="E5" s="2">
        <v>425</v>
      </c>
      <c r="F5" s="2">
        <v>0.25</v>
      </c>
      <c r="G5" s="16">
        <v>542181</v>
      </c>
      <c r="H5" s="4">
        <f t="shared" si="0"/>
        <v>713629.6971183673</v>
      </c>
      <c r="I5" s="4">
        <f t="shared" si="1"/>
        <v>2168724</v>
      </c>
      <c r="J5" s="4">
        <f t="shared" si="2"/>
        <v>2854518.7884734692</v>
      </c>
      <c r="K5" s="4">
        <f t="shared" si="3"/>
        <v>6487542.7010760661</v>
      </c>
      <c r="L5" s="4">
        <f t="shared" si="4"/>
        <v>1679.1286991020406</v>
      </c>
      <c r="M5" s="25">
        <f t="shared" si="5"/>
        <v>227.27272727272728</v>
      </c>
      <c r="N5" s="25">
        <f t="shared" si="6"/>
        <v>0.58823529411764697</v>
      </c>
      <c r="O5" s="22">
        <f t="shared" si="7"/>
        <v>9800</v>
      </c>
      <c r="P5" s="7" t="s">
        <v>14</v>
      </c>
      <c r="T5" s="3">
        <v>43617</v>
      </c>
      <c r="U5" s="10">
        <v>11268.48</v>
      </c>
    </row>
    <row r="6" spans="1:21" x14ac:dyDescent="0.25">
      <c r="A6" s="2" t="s">
        <v>54</v>
      </c>
      <c r="B6" s="2" t="s">
        <v>11</v>
      </c>
      <c r="C6" s="3">
        <v>43435</v>
      </c>
      <c r="D6" s="2">
        <v>1.43</v>
      </c>
      <c r="E6" s="2">
        <v>1390</v>
      </c>
      <c r="F6" s="6">
        <v>2</v>
      </c>
      <c r="G6" s="16">
        <v>199405</v>
      </c>
      <c r="H6" s="4">
        <f t="shared" si="0"/>
        <v>229950.81304294572</v>
      </c>
      <c r="I6" s="4">
        <f t="shared" si="1"/>
        <v>99702.5</v>
      </c>
      <c r="J6" s="4">
        <f t="shared" si="2"/>
        <v>114975.40652147286</v>
      </c>
      <c r="K6" s="4">
        <f t="shared" si="3"/>
        <v>160804.76436569632</v>
      </c>
      <c r="L6" s="4">
        <f t="shared" si="4"/>
        <v>165.43223959924154</v>
      </c>
      <c r="M6" s="25">
        <f t="shared" si="5"/>
        <v>139.86013986013987</v>
      </c>
      <c r="N6" s="25">
        <f t="shared" si="6"/>
        <v>1.4388489208633093</v>
      </c>
      <c r="O6" s="22">
        <f t="shared" si="7"/>
        <v>11185.51</v>
      </c>
      <c r="P6" s="7" t="s">
        <v>12</v>
      </c>
      <c r="T6" s="3">
        <v>43983</v>
      </c>
      <c r="U6" s="10">
        <v>11436.23</v>
      </c>
    </row>
    <row r="7" spans="1:21" ht="30" x14ac:dyDescent="0.25">
      <c r="A7" s="2" t="s">
        <v>50</v>
      </c>
      <c r="B7" s="2" t="s">
        <v>4</v>
      </c>
      <c r="C7" s="3">
        <v>44562</v>
      </c>
      <c r="D7" s="2">
        <v>22.41</v>
      </c>
      <c r="E7" s="2"/>
      <c r="F7" s="2">
        <v>23.9</v>
      </c>
      <c r="G7" s="16">
        <v>216172</v>
      </c>
      <c r="H7" s="4">
        <f t="shared" si="0"/>
        <v>222084.5746399003</v>
      </c>
      <c r="I7" s="4">
        <f t="shared" si="1"/>
        <v>9044.8535564853555</v>
      </c>
      <c r="J7" s="4">
        <f t="shared" si="2"/>
        <v>9292.2416167322299</v>
      </c>
      <c r="K7" s="4">
        <f t="shared" si="3"/>
        <v>9910.0658027621721</v>
      </c>
      <c r="L7" s="4" t="str">
        <f t="shared" si="4"/>
        <v/>
      </c>
      <c r="M7" s="25">
        <f t="shared" si="5"/>
        <v>106.64881749219097</v>
      </c>
      <c r="N7" s="25" t="str">
        <f t="shared" si="6"/>
        <v/>
      </c>
      <c r="O7" s="22">
        <f t="shared" si="7"/>
        <v>12555.55</v>
      </c>
      <c r="P7" s="14" t="s">
        <v>5</v>
      </c>
      <c r="T7" s="3">
        <v>44348</v>
      </c>
      <c r="U7" s="10">
        <v>12112.05</v>
      </c>
    </row>
    <row r="8" spans="1:21" ht="30" x14ac:dyDescent="0.25">
      <c r="A8" s="2" t="s">
        <v>53</v>
      </c>
      <c r="B8" s="2" t="s">
        <v>6</v>
      </c>
      <c r="C8" s="3">
        <v>44562</v>
      </c>
      <c r="D8" s="2">
        <f>3.49+0.85</f>
        <v>4.34</v>
      </c>
      <c r="E8" s="2"/>
      <c r="F8" s="2">
        <f>0.66+0.34</f>
        <v>1</v>
      </c>
      <c r="G8" s="16">
        <v>185292</v>
      </c>
      <c r="H8" s="4">
        <f t="shared" si="0"/>
        <v>190359.96800777345</v>
      </c>
      <c r="I8" s="4">
        <f t="shared" si="1"/>
        <v>185292</v>
      </c>
      <c r="J8" s="4">
        <f t="shared" si="2"/>
        <v>190359.96800777345</v>
      </c>
      <c r="K8" s="4">
        <f t="shared" si="3"/>
        <v>43861.743780592966</v>
      </c>
      <c r="L8" s="4" t="str">
        <f t="shared" si="4"/>
        <v/>
      </c>
      <c r="M8" s="25">
        <f t="shared" si="5"/>
        <v>23.041474654377879</v>
      </c>
      <c r="N8" s="25" t="str">
        <f t="shared" si="6"/>
        <v/>
      </c>
      <c r="O8" s="22">
        <f t="shared" si="7"/>
        <v>12555.55</v>
      </c>
      <c r="P8" s="14" t="s">
        <v>5</v>
      </c>
      <c r="T8" s="3">
        <v>44197</v>
      </c>
      <c r="U8" s="10">
        <v>11627.94</v>
      </c>
    </row>
    <row r="9" spans="1:21" x14ac:dyDescent="0.25">
      <c r="A9" s="14" t="s">
        <v>44</v>
      </c>
      <c r="B9" s="2" t="s">
        <v>9</v>
      </c>
      <c r="C9" s="3">
        <v>43252</v>
      </c>
      <c r="D9" s="5">
        <v>2.3288797061524331</v>
      </c>
      <c r="E9" s="2"/>
      <c r="F9" s="5">
        <v>3.1349412000000001</v>
      </c>
      <c r="G9" s="16">
        <v>1011548</v>
      </c>
      <c r="H9" s="4">
        <f t="shared" si="0"/>
        <v>1178825.9178990601</v>
      </c>
      <c r="I9" s="4">
        <f t="shared" si="1"/>
        <v>322668.89088701247</v>
      </c>
      <c r="J9" s="4">
        <f t="shared" si="2"/>
        <v>376028.07921853848</v>
      </c>
      <c r="K9" s="4">
        <f t="shared" si="3"/>
        <v>506177.24684741697</v>
      </c>
      <c r="L9" s="4" t="str">
        <f t="shared" si="4"/>
        <v/>
      </c>
      <c r="M9" s="25">
        <f t="shared" si="5"/>
        <v>134.61155557833726</v>
      </c>
      <c r="N9" s="25" t="str">
        <f t="shared" si="6"/>
        <v/>
      </c>
      <c r="O9" s="22">
        <f t="shared" si="7"/>
        <v>11068.57</v>
      </c>
      <c r="P9" s="14" t="s">
        <v>10</v>
      </c>
      <c r="T9" s="23">
        <v>44562</v>
      </c>
      <c r="U9" s="24">
        <v>12555.55</v>
      </c>
    </row>
    <row r="10" spans="1:21" ht="30" x14ac:dyDescent="0.25">
      <c r="A10" s="8" t="s">
        <v>25</v>
      </c>
      <c r="B10" s="8" t="s">
        <v>26</v>
      </c>
      <c r="C10" s="3">
        <v>44348</v>
      </c>
      <c r="D10" s="10"/>
      <c r="E10" s="10"/>
      <c r="F10" s="9">
        <v>6.26</v>
      </c>
      <c r="G10" s="16">
        <v>117490</v>
      </c>
      <c r="H10" s="4">
        <f t="shared" si="0"/>
        <v>130332.52755002174</v>
      </c>
      <c r="I10" s="4">
        <f t="shared" si="1"/>
        <v>18768.370607028755</v>
      </c>
      <c r="J10" s="4">
        <f t="shared" si="2"/>
        <v>20819.892579875679</v>
      </c>
      <c r="K10" s="4" t="str">
        <f t="shared" si="3"/>
        <v/>
      </c>
      <c r="L10" s="4" t="str">
        <f t="shared" si="4"/>
        <v/>
      </c>
      <c r="M10" s="25" t="str">
        <f t="shared" si="5"/>
        <v/>
      </c>
      <c r="N10" s="25" t="str">
        <f t="shared" si="6"/>
        <v/>
      </c>
      <c r="O10" s="22">
        <f t="shared" si="7"/>
        <v>11627.94</v>
      </c>
      <c r="P10" s="8" t="s">
        <v>43</v>
      </c>
      <c r="T10" s="3">
        <v>44652</v>
      </c>
      <c r="U10" s="10">
        <v>12898.96</v>
      </c>
    </row>
    <row r="11" spans="1:21" ht="120" x14ac:dyDescent="0.25">
      <c r="A11" s="8" t="s">
        <v>27</v>
      </c>
      <c r="B11" s="8" t="s">
        <v>28</v>
      </c>
      <c r="C11" s="3">
        <v>44348</v>
      </c>
      <c r="D11" s="10"/>
      <c r="E11" s="10"/>
      <c r="F11" s="9">
        <v>15</v>
      </c>
      <c r="G11" s="16">
        <v>2702000</v>
      </c>
      <c r="H11" s="4">
        <f t="shared" si="0"/>
        <v>2997348.6206499166</v>
      </c>
      <c r="I11" s="4">
        <f t="shared" si="1"/>
        <v>180133.33333333334</v>
      </c>
      <c r="J11" s="4">
        <f t="shared" si="2"/>
        <v>199823.24137666111</v>
      </c>
      <c r="K11" s="4" t="str">
        <f t="shared" si="3"/>
        <v/>
      </c>
      <c r="L11" s="4" t="str">
        <f t="shared" si="4"/>
        <v/>
      </c>
      <c r="M11" s="25" t="str">
        <f t="shared" si="5"/>
        <v/>
      </c>
      <c r="N11" s="25" t="str">
        <f t="shared" si="6"/>
        <v/>
      </c>
      <c r="O11" s="22">
        <f t="shared" si="7"/>
        <v>11627.94</v>
      </c>
      <c r="P11" s="8" t="s">
        <v>29</v>
      </c>
    </row>
    <row r="12" spans="1:21" x14ac:dyDescent="0.25">
      <c r="A12" s="27" t="s">
        <v>53</v>
      </c>
      <c r="B12" s="27" t="s">
        <v>66</v>
      </c>
      <c r="C12" s="3">
        <v>43617</v>
      </c>
      <c r="D12" s="9"/>
      <c r="E12" s="9"/>
      <c r="F12" s="9">
        <v>0.56000000000000005</v>
      </c>
      <c r="G12" s="16">
        <v>50000</v>
      </c>
      <c r="H12" s="4">
        <f t="shared" si="0"/>
        <v>57234.693587777583</v>
      </c>
      <c r="I12" s="4">
        <f t="shared" si="1"/>
        <v>89285.714285714275</v>
      </c>
      <c r="J12" s="4">
        <f t="shared" si="2"/>
        <v>102204.80997817425</v>
      </c>
      <c r="K12" s="4" t="str">
        <f t="shared" si="3"/>
        <v/>
      </c>
      <c r="L12" s="4" t="str">
        <f t="shared" si="4"/>
        <v/>
      </c>
      <c r="M12" s="25" t="str">
        <f t="shared" si="5"/>
        <v/>
      </c>
      <c r="N12" s="25"/>
      <c r="O12" s="22">
        <f t="shared" si="7"/>
        <v>11268.48</v>
      </c>
      <c r="P12" s="13"/>
    </row>
    <row r="13" spans="1:21" x14ac:dyDescent="0.25">
      <c r="A13" s="27" t="s">
        <v>67</v>
      </c>
      <c r="B13" s="8"/>
      <c r="C13" s="3">
        <v>44562</v>
      </c>
      <c r="D13" s="9"/>
      <c r="E13" s="9"/>
      <c r="F13" s="9">
        <v>0.98099999999999998</v>
      </c>
      <c r="G13" s="16">
        <v>41050</v>
      </c>
      <c r="H13" s="4">
        <f t="shared" si="0"/>
        <v>42172.768855207461</v>
      </c>
      <c r="I13" s="4">
        <f t="shared" si="1"/>
        <v>41845.056065239551</v>
      </c>
      <c r="J13" s="4">
        <f t="shared" si="2"/>
        <v>42989.570698478557</v>
      </c>
      <c r="K13" s="4" t="str">
        <f t="shared" si="3"/>
        <v/>
      </c>
      <c r="L13" s="4" t="str">
        <f t="shared" si="4"/>
        <v/>
      </c>
      <c r="M13" s="25" t="str">
        <f t="shared" si="5"/>
        <v/>
      </c>
      <c r="N13" s="25"/>
      <c r="O13" s="22">
        <f t="shared" si="7"/>
        <v>12555.55</v>
      </c>
      <c r="P13" s="13"/>
    </row>
    <row r="14" spans="1:21" x14ac:dyDescent="0.25">
      <c r="A14" s="8" t="s">
        <v>36</v>
      </c>
      <c r="B14" s="8"/>
      <c r="C14" s="3">
        <v>43983</v>
      </c>
      <c r="D14" s="8"/>
      <c r="E14" s="8"/>
      <c r="F14" s="8">
        <v>0.42</v>
      </c>
      <c r="G14" s="16">
        <v>25852</v>
      </c>
      <c r="H14" s="4">
        <f t="shared" si="0"/>
        <v>29158.552592943655</v>
      </c>
      <c r="I14" s="4">
        <f t="shared" si="1"/>
        <v>61552.380952380954</v>
      </c>
      <c r="J14" s="4">
        <f t="shared" si="2"/>
        <v>69425.125221294424</v>
      </c>
      <c r="K14" s="4" t="str">
        <f t="shared" si="3"/>
        <v/>
      </c>
      <c r="L14" s="4" t="str">
        <f t="shared" si="4"/>
        <v/>
      </c>
      <c r="M14" s="25" t="str">
        <f t="shared" si="5"/>
        <v/>
      </c>
      <c r="N14" s="25" t="str">
        <f t="shared" ref="N14:N23" si="8">IF(ISBLANK(E14),"",F14/E14*1000)</f>
        <v/>
      </c>
      <c r="O14" s="22">
        <f t="shared" si="7"/>
        <v>11436.23</v>
      </c>
      <c r="P14" s="7"/>
    </row>
    <row r="15" spans="1:21" x14ac:dyDescent="0.25">
      <c r="A15" s="8" t="s">
        <v>36</v>
      </c>
      <c r="B15" s="8"/>
      <c r="C15" s="3">
        <v>43983</v>
      </c>
      <c r="D15" s="8"/>
      <c r="E15" s="8"/>
      <c r="F15" s="8">
        <v>0.23</v>
      </c>
      <c r="G15" s="16">
        <v>25852</v>
      </c>
      <c r="H15" s="4">
        <f t="shared" si="0"/>
        <v>29158.552592943655</v>
      </c>
      <c r="I15" s="4">
        <f t="shared" si="1"/>
        <v>112400</v>
      </c>
      <c r="J15" s="4">
        <f t="shared" si="2"/>
        <v>126776.31562149414</v>
      </c>
      <c r="K15" s="4" t="str">
        <f t="shared" si="3"/>
        <v/>
      </c>
      <c r="L15" s="4" t="str">
        <f t="shared" si="4"/>
        <v/>
      </c>
      <c r="M15" s="25" t="str">
        <f t="shared" si="5"/>
        <v/>
      </c>
      <c r="N15" s="25" t="str">
        <f t="shared" si="8"/>
        <v/>
      </c>
      <c r="O15" s="22">
        <f t="shared" si="7"/>
        <v>11436.23</v>
      </c>
      <c r="P15" s="7"/>
    </row>
    <row r="16" spans="1:21" x14ac:dyDescent="0.25">
      <c r="A16" s="8" t="s">
        <v>37</v>
      </c>
      <c r="B16" s="8"/>
      <c r="C16" s="3">
        <v>43983</v>
      </c>
      <c r="D16" s="8"/>
      <c r="E16" s="8"/>
      <c r="F16" s="8">
        <v>0.1</v>
      </c>
      <c r="G16" s="16">
        <v>4000</v>
      </c>
      <c r="H16" s="4">
        <f t="shared" si="0"/>
        <v>4511.6126555691872</v>
      </c>
      <c r="I16" s="4">
        <f t="shared" si="1"/>
        <v>40000</v>
      </c>
      <c r="J16" s="4">
        <f t="shared" si="2"/>
        <v>45116.126555691866</v>
      </c>
      <c r="K16" s="4" t="str">
        <f t="shared" si="3"/>
        <v/>
      </c>
      <c r="L16" s="4" t="str">
        <f t="shared" si="4"/>
        <v/>
      </c>
      <c r="M16" s="25" t="str">
        <f t="shared" si="5"/>
        <v/>
      </c>
      <c r="N16" s="25" t="str">
        <f t="shared" si="8"/>
        <v/>
      </c>
      <c r="O16" s="22">
        <f t="shared" si="7"/>
        <v>11436.23</v>
      </c>
      <c r="P16" s="7"/>
    </row>
    <row r="17" spans="1:16" x14ac:dyDescent="0.25">
      <c r="A17" s="8" t="s">
        <v>34</v>
      </c>
      <c r="B17" s="8"/>
      <c r="C17" s="3">
        <v>43983</v>
      </c>
      <c r="D17" s="8"/>
      <c r="E17" s="8"/>
      <c r="F17" s="8">
        <v>0.93</v>
      </c>
      <c r="G17" s="16">
        <v>160620</v>
      </c>
      <c r="H17" s="4">
        <f t="shared" si="0"/>
        <v>181163.80618438069</v>
      </c>
      <c r="I17" s="4">
        <f t="shared" si="1"/>
        <v>172709.67741935482</v>
      </c>
      <c r="J17" s="4">
        <f t="shared" si="2"/>
        <v>194799.79159610826</v>
      </c>
      <c r="K17" s="4" t="str">
        <f t="shared" si="3"/>
        <v/>
      </c>
      <c r="L17" s="4" t="str">
        <f t="shared" si="4"/>
        <v/>
      </c>
      <c r="M17" s="25" t="str">
        <f t="shared" si="5"/>
        <v/>
      </c>
      <c r="N17" s="25" t="str">
        <f t="shared" si="8"/>
        <v/>
      </c>
      <c r="O17" s="22">
        <f t="shared" si="7"/>
        <v>11436.23</v>
      </c>
      <c r="P17" s="12" t="s">
        <v>42</v>
      </c>
    </row>
    <row r="18" spans="1:16" x14ac:dyDescent="0.25">
      <c r="A18" s="8" t="s">
        <v>31</v>
      </c>
      <c r="B18" s="8"/>
      <c r="C18" s="3">
        <v>43983</v>
      </c>
      <c r="D18" s="8"/>
      <c r="E18" s="8"/>
      <c r="F18" s="8">
        <v>1.06</v>
      </c>
      <c r="G18" s="16">
        <v>45000</v>
      </c>
      <c r="H18" s="4">
        <f t="shared" si="0"/>
        <v>50755.642375153351</v>
      </c>
      <c r="I18" s="4">
        <f t="shared" si="1"/>
        <v>42452.83018867924</v>
      </c>
      <c r="J18" s="4">
        <f t="shared" si="2"/>
        <v>47882.681485993722</v>
      </c>
      <c r="K18" s="4" t="str">
        <f t="shared" si="3"/>
        <v/>
      </c>
      <c r="L18" s="4" t="str">
        <f t="shared" si="4"/>
        <v/>
      </c>
      <c r="M18" s="25" t="str">
        <f t="shared" si="5"/>
        <v/>
      </c>
      <c r="N18" s="25" t="str">
        <f t="shared" si="8"/>
        <v/>
      </c>
      <c r="O18" s="22">
        <f t="shared" si="7"/>
        <v>11436.23</v>
      </c>
      <c r="P18" s="11" t="s">
        <v>41</v>
      </c>
    </row>
    <row r="19" spans="1:16" x14ac:dyDescent="0.25">
      <c r="A19" s="8" t="s">
        <v>31</v>
      </c>
      <c r="B19" s="8"/>
      <c r="C19" s="3">
        <v>43983</v>
      </c>
      <c r="D19" s="8"/>
      <c r="E19" s="8"/>
      <c r="F19" s="8">
        <v>0.61</v>
      </c>
      <c r="G19" s="16">
        <v>49081</v>
      </c>
      <c r="H19" s="4">
        <f t="shared" si="0"/>
        <v>55358.615186997813</v>
      </c>
      <c r="I19" s="4">
        <f t="shared" si="1"/>
        <v>80460.655737704918</v>
      </c>
      <c r="J19" s="4">
        <f t="shared" si="2"/>
        <v>90751.828175406248</v>
      </c>
      <c r="K19" s="4" t="str">
        <f t="shared" si="3"/>
        <v/>
      </c>
      <c r="L19" s="4" t="str">
        <f t="shared" si="4"/>
        <v/>
      </c>
      <c r="M19" s="25" t="str">
        <f t="shared" si="5"/>
        <v/>
      </c>
      <c r="N19" s="25" t="str">
        <f t="shared" si="8"/>
        <v/>
      </c>
      <c r="O19" s="22">
        <f t="shared" si="7"/>
        <v>11436.23</v>
      </c>
      <c r="P19" s="11"/>
    </row>
    <row r="20" spans="1:16" x14ac:dyDescent="0.25">
      <c r="A20" s="8" t="s">
        <v>33</v>
      </c>
      <c r="B20" s="8"/>
      <c r="C20" s="3">
        <v>43983</v>
      </c>
      <c r="D20" s="8"/>
      <c r="E20" s="8"/>
      <c r="F20" s="8">
        <v>0.22</v>
      </c>
      <c r="G20" s="16">
        <v>28379</v>
      </c>
      <c r="H20" s="4">
        <f t="shared" si="0"/>
        <v>32008.763888099489</v>
      </c>
      <c r="I20" s="4">
        <f t="shared" si="1"/>
        <v>128995.45454545454</v>
      </c>
      <c r="J20" s="4">
        <f t="shared" si="2"/>
        <v>145494.38130954313</v>
      </c>
      <c r="K20" s="4" t="str">
        <f t="shared" si="3"/>
        <v/>
      </c>
      <c r="L20" s="4" t="str">
        <f t="shared" si="4"/>
        <v/>
      </c>
      <c r="M20" s="25" t="str">
        <f t="shared" si="5"/>
        <v/>
      </c>
      <c r="N20" s="25" t="str">
        <f t="shared" si="8"/>
        <v/>
      </c>
      <c r="O20" s="22">
        <f t="shared" si="7"/>
        <v>11436.23</v>
      </c>
      <c r="P20" s="11" t="s">
        <v>40</v>
      </c>
    </row>
    <row r="21" spans="1:16" x14ac:dyDescent="0.25">
      <c r="A21" s="8" t="s">
        <v>35</v>
      </c>
      <c r="B21" s="8"/>
      <c r="C21" s="3">
        <v>43983</v>
      </c>
      <c r="D21" s="8"/>
      <c r="E21" s="8"/>
      <c r="F21" s="8">
        <v>0.33</v>
      </c>
      <c r="G21" s="16">
        <v>83016</v>
      </c>
      <c r="H21" s="4">
        <f t="shared" si="0"/>
        <v>93634.009053682908</v>
      </c>
      <c r="I21" s="4">
        <f t="shared" si="1"/>
        <v>251563.63636363635</v>
      </c>
      <c r="J21" s="4">
        <f t="shared" si="2"/>
        <v>283739.42137479666</v>
      </c>
      <c r="K21" s="4" t="str">
        <f t="shared" si="3"/>
        <v/>
      </c>
      <c r="L21" s="4" t="str">
        <f t="shared" si="4"/>
        <v/>
      </c>
      <c r="M21" s="25" t="str">
        <f t="shared" si="5"/>
        <v/>
      </c>
      <c r="N21" s="25" t="str">
        <f t="shared" si="8"/>
        <v/>
      </c>
      <c r="O21" s="22">
        <f t="shared" si="7"/>
        <v>11436.23</v>
      </c>
      <c r="P21" s="7"/>
    </row>
    <row r="22" spans="1:16" x14ac:dyDescent="0.25">
      <c r="A22" s="8" t="s">
        <v>32</v>
      </c>
      <c r="B22" s="8"/>
      <c r="C22" s="3">
        <v>43983</v>
      </c>
      <c r="D22" s="8"/>
      <c r="E22" s="8"/>
      <c r="F22" s="8">
        <v>0.05</v>
      </c>
      <c r="G22" s="16">
        <v>6644</v>
      </c>
      <c r="H22" s="4">
        <f t="shared" si="0"/>
        <v>7493.7886209004191</v>
      </c>
      <c r="I22" s="4">
        <f t="shared" si="1"/>
        <v>132880</v>
      </c>
      <c r="J22" s="4">
        <f t="shared" si="2"/>
        <v>149875.77241800836</v>
      </c>
      <c r="K22" s="4" t="str">
        <f t="shared" si="3"/>
        <v/>
      </c>
      <c r="L22" s="4" t="str">
        <f t="shared" si="4"/>
        <v/>
      </c>
      <c r="M22" s="25" t="str">
        <f t="shared" si="5"/>
        <v/>
      </c>
      <c r="N22" s="25" t="str">
        <f t="shared" si="8"/>
        <v/>
      </c>
      <c r="O22" s="22">
        <f t="shared" si="7"/>
        <v>11436.23</v>
      </c>
      <c r="P22" s="11" t="s">
        <v>39</v>
      </c>
    </row>
    <row r="23" spans="1:16" x14ac:dyDescent="0.25">
      <c r="A23" s="8" t="s">
        <v>30</v>
      </c>
      <c r="B23" s="8"/>
      <c r="C23" s="3">
        <v>43983</v>
      </c>
      <c r="D23" s="8"/>
      <c r="E23" s="8"/>
      <c r="F23" s="8">
        <v>0.27</v>
      </c>
      <c r="G23" s="16">
        <v>47650</v>
      </c>
      <c r="H23" s="4">
        <f t="shared" si="0"/>
        <v>53744.58575946794</v>
      </c>
      <c r="I23" s="4">
        <f t="shared" si="1"/>
        <v>176481.48148148146</v>
      </c>
      <c r="J23" s="4">
        <f t="shared" si="2"/>
        <v>199054.02133136272</v>
      </c>
      <c r="K23" s="4" t="str">
        <f t="shared" si="3"/>
        <v/>
      </c>
      <c r="L23" s="4"/>
      <c r="M23" s="25" t="str">
        <f t="shared" si="5"/>
        <v/>
      </c>
      <c r="N23" s="25" t="str">
        <f t="shared" si="8"/>
        <v/>
      </c>
      <c r="O23" s="22">
        <f t="shared" si="7"/>
        <v>11436.23</v>
      </c>
      <c r="P23" s="11" t="s">
        <v>38</v>
      </c>
    </row>
    <row r="24" spans="1:16" x14ac:dyDescent="0.25">
      <c r="A24" s="8" t="s">
        <v>17</v>
      </c>
      <c r="B24" s="8" t="s">
        <v>19</v>
      </c>
      <c r="C24" s="3">
        <v>43252</v>
      </c>
      <c r="D24" s="9">
        <v>6.9000000000000006E-2</v>
      </c>
      <c r="E24" s="9">
        <v>523</v>
      </c>
      <c r="F24" s="9">
        <v>5.5E-2</v>
      </c>
      <c r="G24" s="16"/>
      <c r="H24" s="4" t="str">
        <f t="shared" ref="H24:H55" si="9">IF(ISBLANK(G24),"",U$10/O24*G24)</f>
        <v/>
      </c>
      <c r="I24" s="4"/>
      <c r="J24" s="4"/>
      <c r="K24" s="4"/>
      <c r="L24" s="4"/>
      <c r="M24" s="25">
        <f t="shared" ref="M24:M55" si="10">IF(ISBLANK(D24),"",F24/D24*100)</f>
        <v>79.710144927536234</v>
      </c>
      <c r="N24" s="25">
        <f t="shared" ref="N24:N55" si="11">IF(ISBLANK(E24),"",F24/E24*1000)</f>
        <v>0.10516252390057362</v>
      </c>
      <c r="O24" s="22">
        <f t="shared" ref="O24:O55" si="12">VLOOKUP(C24,T$2:U$10,2)</f>
        <v>11068.57</v>
      </c>
      <c r="P24" s="13" t="s">
        <v>45</v>
      </c>
    </row>
    <row r="25" spans="1:16" x14ac:dyDescent="0.25">
      <c r="A25" s="8" t="s">
        <v>15</v>
      </c>
      <c r="B25" s="8" t="s">
        <v>19</v>
      </c>
      <c r="C25" s="3">
        <v>44562</v>
      </c>
      <c r="D25" s="9">
        <v>3.5000000000000003E-2</v>
      </c>
      <c r="E25" s="9">
        <v>150</v>
      </c>
      <c r="F25" s="9">
        <v>6.3E-2</v>
      </c>
      <c r="G25" s="16">
        <v>15625</v>
      </c>
      <c r="H25" s="4">
        <f t="shared" si="9"/>
        <v>16052.363297505884</v>
      </c>
      <c r="I25" s="4">
        <f>G25/F25</f>
        <v>248015.87301587302</v>
      </c>
      <c r="J25" s="4">
        <f>H25/F25</f>
        <v>254799.41742072834</v>
      </c>
      <c r="K25" s="4">
        <f>IF(OR(ISBLANK(D25),ISBLANK(H25)),"",H25/D25)</f>
        <v>458638.95135731093</v>
      </c>
      <c r="L25" s="4">
        <f>IF(OR(ISBLANK(E25),ISBLANK(H25)),"",H25/E25)</f>
        <v>107.01575531670589</v>
      </c>
      <c r="M25" s="25">
        <f t="shared" si="10"/>
        <v>179.99999999999997</v>
      </c>
      <c r="N25" s="25">
        <f t="shared" si="11"/>
        <v>0.42000000000000004</v>
      </c>
      <c r="O25" s="22">
        <f t="shared" si="12"/>
        <v>12555.55</v>
      </c>
      <c r="P25" s="8" t="s">
        <v>22</v>
      </c>
    </row>
    <row r="26" spans="1:16" x14ac:dyDescent="0.25">
      <c r="A26" s="8" t="s">
        <v>15</v>
      </c>
      <c r="B26" s="8" t="s">
        <v>19</v>
      </c>
      <c r="C26" s="3">
        <v>44348</v>
      </c>
      <c r="D26" s="9">
        <v>3.9E-2</v>
      </c>
      <c r="E26" s="9">
        <v>192</v>
      </c>
      <c r="F26" s="9">
        <v>8.2000000000000003E-2</v>
      </c>
      <c r="G26" s="16">
        <v>23000</v>
      </c>
      <c r="H26" s="4">
        <f t="shared" si="9"/>
        <v>25514.070420040003</v>
      </c>
      <c r="I26" s="4">
        <f>G26/F26</f>
        <v>280487.80487804877</v>
      </c>
      <c r="J26" s="4">
        <f>H26/F26</f>
        <v>311147.20024439029</v>
      </c>
      <c r="K26" s="4">
        <f>IF(OR(ISBLANK(D26),ISBLANK(H26)),"",H26/D26)</f>
        <v>654206.93384717952</v>
      </c>
      <c r="L26" s="4">
        <f>IF(OR(ISBLANK(E26),ISBLANK(H26)),"",H26/E26)</f>
        <v>132.88578343770834</v>
      </c>
      <c r="M26" s="25">
        <f t="shared" si="10"/>
        <v>210.25641025641028</v>
      </c>
      <c r="N26" s="25">
        <f t="shared" si="11"/>
        <v>0.42708333333333337</v>
      </c>
      <c r="O26" s="22">
        <f t="shared" si="12"/>
        <v>11627.94</v>
      </c>
      <c r="P26" s="8"/>
    </row>
    <row r="27" spans="1:16" x14ac:dyDescent="0.25">
      <c r="A27" s="8" t="s">
        <v>15</v>
      </c>
      <c r="B27" s="8" t="s">
        <v>19</v>
      </c>
      <c r="C27" s="3">
        <v>43983</v>
      </c>
      <c r="D27" s="9">
        <v>6.9000000000000006E-2</v>
      </c>
      <c r="E27" s="9">
        <v>180</v>
      </c>
      <c r="F27" s="9">
        <v>9.1999999999999998E-2</v>
      </c>
      <c r="G27" s="16">
        <v>6500</v>
      </c>
      <c r="H27" s="4">
        <f t="shared" si="9"/>
        <v>7331.3705652999288</v>
      </c>
      <c r="I27" s="4">
        <f>G27/F27</f>
        <v>70652.173913043473</v>
      </c>
      <c r="J27" s="4">
        <f>H27/F27</f>
        <v>79688.810492390534</v>
      </c>
      <c r="K27" s="4">
        <f>IF(OR(ISBLANK(D27),ISBLANK(H27)),"",H27/D27)</f>
        <v>106251.74732318736</v>
      </c>
      <c r="L27" s="4">
        <f>IF(OR(ISBLANK(E27),ISBLANK(H27)),"",H27/E27)</f>
        <v>40.72983647388849</v>
      </c>
      <c r="M27" s="25">
        <f t="shared" si="10"/>
        <v>133.33333333333331</v>
      </c>
      <c r="N27" s="25">
        <f t="shared" si="11"/>
        <v>0.51111111111111107</v>
      </c>
      <c r="O27" s="22">
        <f t="shared" si="12"/>
        <v>11436.23</v>
      </c>
      <c r="P27" s="8"/>
    </row>
    <row r="28" spans="1:16" x14ac:dyDescent="0.25">
      <c r="A28" s="8" t="s">
        <v>15</v>
      </c>
      <c r="B28" s="8" t="s">
        <v>19</v>
      </c>
      <c r="C28" s="3">
        <v>43983</v>
      </c>
      <c r="D28" s="9">
        <v>6.9000000000000006E-2</v>
      </c>
      <c r="E28" s="9">
        <v>288</v>
      </c>
      <c r="F28" s="9">
        <v>9.1999999999999998E-2</v>
      </c>
      <c r="G28" s="16">
        <v>7000</v>
      </c>
      <c r="H28" s="4">
        <f t="shared" si="9"/>
        <v>7895.3221472460773</v>
      </c>
      <c r="I28" s="4">
        <f>G28/F28</f>
        <v>76086.956521739135</v>
      </c>
      <c r="J28" s="4">
        <f>H28/F28</f>
        <v>85818.718991805188</v>
      </c>
      <c r="K28" s="4">
        <f>IF(OR(ISBLANK(D28),ISBLANK(H28)),"",H28/D28)</f>
        <v>114424.95865574024</v>
      </c>
      <c r="L28" s="4">
        <f>IF(OR(ISBLANK(E28),ISBLANK(H28)),"",H28/E28)</f>
        <v>27.414313011271101</v>
      </c>
      <c r="M28" s="25">
        <f t="shared" si="10"/>
        <v>133.33333333333331</v>
      </c>
      <c r="N28" s="25">
        <f t="shared" si="11"/>
        <v>0.31944444444444448</v>
      </c>
      <c r="O28" s="22">
        <f t="shared" si="12"/>
        <v>11436.23</v>
      </c>
      <c r="P28" s="8"/>
    </row>
    <row r="29" spans="1:16" x14ac:dyDescent="0.25">
      <c r="A29" s="8" t="s">
        <v>18</v>
      </c>
      <c r="B29" s="8" t="s">
        <v>19</v>
      </c>
      <c r="C29" s="3">
        <v>44348</v>
      </c>
      <c r="D29" s="9">
        <v>6.2E-2</v>
      </c>
      <c r="E29" s="9">
        <v>170</v>
      </c>
      <c r="F29" s="9">
        <v>9.4E-2</v>
      </c>
      <c r="G29" s="16">
        <v>20000</v>
      </c>
      <c r="H29" s="4">
        <f t="shared" si="9"/>
        <v>22186.148191339133</v>
      </c>
      <c r="I29" s="4">
        <f>G29/F29</f>
        <v>212765.95744680852</v>
      </c>
      <c r="J29" s="4">
        <f>H29/F29</f>
        <v>236022.85309935248</v>
      </c>
      <c r="K29" s="4">
        <f>IF(OR(ISBLANK(D29),ISBLANK(H29)),"",H29/D29)</f>
        <v>357841.09986030858</v>
      </c>
      <c r="L29" s="4">
        <f>IF(OR(ISBLANK(E29),ISBLANK(H29)),"",H29/E29)</f>
        <v>130.50675406670078</v>
      </c>
      <c r="M29" s="25">
        <f t="shared" si="10"/>
        <v>151.61290322580646</v>
      </c>
      <c r="N29" s="25">
        <f t="shared" si="11"/>
        <v>0.55294117647058816</v>
      </c>
      <c r="O29" s="22">
        <f t="shared" si="12"/>
        <v>11627.94</v>
      </c>
      <c r="P29" s="8"/>
    </row>
    <row r="30" spans="1:16" x14ac:dyDescent="0.25">
      <c r="A30" s="8" t="s">
        <v>15</v>
      </c>
      <c r="B30" s="8" t="s">
        <v>19</v>
      </c>
      <c r="C30" s="3">
        <v>43252</v>
      </c>
      <c r="D30" s="9">
        <v>6.9000000000000006E-2</v>
      </c>
      <c r="E30" s="9">
        <v>360</v>
      </c>
      <c r="F30" s="9">
        <v>9.6000000000000002E-2</v>
      </c>
      <c r="G30" s="16"/>
      <c r="H30" s="4" t="str">
        <f t="shared" si="9"/>
        <v/>
      </c>
      <c r="I30" s="4"/>
      <c r="J30" s="4"/>
      <c r="K30" s="4"/>
      <c r="L30" s="4"/>
      <c r="M30" s="25">
        <f t="shared" si="10"/>
        <v>139.13043478260869</v>
      </c>
      <c r="N30" s="25">
        <f t="shared" si="11"/>
        <v>0.26666666666666666</v>
      </c>
      <c r="O30" s="22">
        <f t="shared" si="12"/>
        <v>11068.57</v>
      </c>
      <c r="P30" s="13" t="s">
        <v>45</v>
      </c>
    </row>
    <row r="31" spans="1:16" x14ac:dyDescent="0.25">
      <c r="A31" s="8" t="s">
        <v>18</v>
      </c>
      <c r="B31" s="8" t="s">
        <v>19</v>
      </c>
      <c r="C31" s="3">
        <v>44348</v>
      </c>
      <c r="D31" s="9">
        <v>4.5999999999999999E-2</v>
      </c>
      <c r="E31" s="9">
        <v>170</v>
      </c>
      <c r="F31" s="9">
        <v>0.10199999999999999</v>
      </c>
      <c r="G31" s="16">
        <v>26000</v>
      </c>
      <c r="H31" s="4">
        <f t="shared" si="9"/>
        <v>28841.99264874087</v>
      </c>
      <c r="I31" s="4">
        <f t="shared" ref="I31:I38" si="13">G31/F31</f>
        <v>254901.96078431373</v>
      </c>
      <c r="J31" s="4">
        <f t="shared" ref="J31:J38" si="14">H31/F31</f>
        <v>282764.63381118502</v>
      </c>
      <c r="K31" s="4">
        <f t="shared" ref="K31:K38" si="15">IF(OR(ISBLANK(D31),ISBLANK(H31)),"",H31/D31)</f>
        <v>626999.84019001888</v>
      </c>
      <c r="L31" s="4">
        <f t="shared" ref="L31:L38" si="16">IF(OR(ISBLANK(E31),ISBLANK(H31)),"",H31/E31)</f>
        <v>169.65878028671099</v>
      </c>
      <c r="M31" s="25">
        <f t="shared" si="10"/>
        <v>221.73913043478262</v>
      </c>
      <c r="N31" s="25">
        <f t="shared" si="11"/>
        <v>0.6</v>
      </c>
      <c r="O31" s="22">
        <f t="shared" si="12"/>
        <v>11627.94</v>
      </c>
      <c r="P31" s="8"/>
    </row>
    <row r="32" spans="1:16" x14ac:dyDescent="0.25">
      <c r="A32" s="8" t="s">
        <v>18</v>
      </c>
      <c r="B32" s="8" t="s">
        <v>19</v>
      </c>
      <c r="C32" s="3">
        <v>44348</v>
      </c>
      <c r="D32" s="9">
        <v>9.9000000000000005E-2</v>
      </c>
      <c r="E32" s="9">
        <v>170</v>
      </c>
      <c r="F32" s="9">
        <v>0.13800000000000001</v>
      </c>
      <c r="G32" s="16">
        <v>6500</v>
      </c>
      <c r="H32" s="4">
        <f t="shared" si="9"/>
        <v>7210.4981621852176</v>
      </c>
      <c r="I32" s="4">
        <f t="shared" si="13"/>
        <v>47101.449275362313</v>
      </c>
      <c r="J32" s="4">
        <f t="shared" si="14"/>
        <v>52249.986682501571</v>
      </c>
      <c r="K32" s="4">
        <f t="shared" si="15"/>
        <v>72833.314769547651</v>
      </c>
      <c r="L32" s="4">
        <f t="shared" si="16"/>
        <v>42.414695071677748</v>
      </c>
      <c r="M32" s="25">
        <f t="shared" si="10"/>
        <v>139.39393939393941</v>
      </c>
      <c r="N32" s="25">
        <f t="shared" si="11"/>
        <v>0.81176470588235294</v>
      </c>
      <c r="O32" s="22">
        <f t="shared" si="12"/>
        <v>11627.94</v>
      </c>
      <c r="P32" s="8"/>
    </row>
    <row r="33" spans="1:16" x14ac:dyDescent="0.25">
      <c r="A33" s="8" t="s">
        <v>18</v>
      </c>
      <c r="B33" s="8" t="s">
        <v>19</v>
      </c>
      <c r="C33" s="3">
        <v>44348</v>
      </c>
      <c r="D33" s="9">
        <v>0.08</v>
      </c>
      <c r="E33" s="9">
        <v>170</v>
      </c>
      <c r="F33" s="9">
        <v>0.13800000000000001</v>
      </c>
      <c r="G33" s="16">
        <v>6500</v>
      </c>
      <c r="H33" s="4">
        <f t="shared" si="9"/>
        <v>7210.4981621852176</v>
      </c>
      <c r="I33" s="4">
        <f t="shared" si="13"/>
        <v>47101.449275362313</v>
      </c>
      <c r="J33" s="4">
        <f t="shared" si="14"/>
        <v>52249.986682501571</v>
      </c>
      <c r="K33" s="4">
        <f t="shared" si="15"/>
        <v>90131.227027315224</v>
      </c>
      <c r="L33" s="4">
        <f t="shared" si="16"/>
        <v>42.414695071677748</v>
      </c>
      <c r="M33" s="25">
        <f t="shared" si="10"/>
        <v>172.5</v>
      </c>
      <c r="N33" s="25">
        <f t="shared" si="11"/>
        <v>0.81176470588235294</v>
      </c>
      <c r="O33" s="22">
        <f t="shared" si="12"/>
        <v>11627.94</v>
      </c>
      <c r="P33" s="8"/>
    </row>
    <row r="34" spans="1:16" x14ac:dyDescent="0.25">
      <c r="A34" s="8" t="s">
        <v>15</v>
      </c>
      <c r="B34" s="8" t="s">
        <v>19</v>
      </c>
      <c r="C34" s="3">
        <v>44348</v>
      </c>
      <c r="D34" s="9">
        <v>0.10199999999999999</v>
      </c>
      <c r="E34" s="9">
        <v>210</v>
      </c>
      <c r="F34" s="9">
        <v>0.16400000000000001</v>
      </c>
      <c r="G34" s="16">
        <v>32000</v>
      </c>
      <c r="H34" s="4">
        <f t="shared" si="9"/>
        <v>35497.837106142615</v>
      </c>
      <c r="I34" s="4">
        <f t="shared" si="13"/>
        <v>195121.95121951218</v>
      </c>
      <c r="J34" s="4">
        <f t="shared" si="14"/>
        <v>216450.22625696714</v>
      </c>
      <c r="K34" s="4">
        <f t="shared" si="15"/>
        <v>348018.01084453549</v>
      </c>
      <c r="L34" s="4">
        <f t="shared" si="16"/>
        <v>169.03731955306006</v>
      </c>
      <c r="M34" s="25">
        <f t="shared" si="10"/>
        <v>160.78431372549019</v>
      </c>
      <c r="N34" s="25">
        <f t="shared" si="11"/>
        <v>0.78095238095238095</v>
      </c>
      <c r="O34" s="22">
        <f t="shared" si="12"/>
        <v>11627.94</v>
      </c>
      <c r="P34" s="8" t="s">
        <v>22</v>
      </c>
    </row>
    <row r="35" spans="1:16" x14ac:dyDescent="0.25">
      <c r="A35" s="8" t="s">
        <v>15</v>
      </c>
      <c r="B35" s="8" t="s">
        <v>19</v>
      </c>
      <c r="C35" s="3">
        <v>43252</v>
      </c>
      <c r="D35" s="9">
        <v>0.09</v>
      </c>
      <c r="E35" s="9">
        <v>761</v>
      </c>
      <c r="F35" s="9">
        <v>0.17399999999999999</v>
      </c>
      <c r="G35" s="16">
        <v>10000</v>
      </c>
      <c r="H35" s="4">
        <f t="shared" si="9"/>
        <v>11653.682454011674</v>
      </c>
      <c r="I35" s="4">
        <f t="shared" si="13"/>
        <v>57471.264367816097</v>
      </c>
      <c r="J35" s="4">
        <f t="shared" si="14"/>
        <v>66975.186517308481</v>
      </c>
      <c r="K35" s="4">
        <f t="shared" si="15"/>
        <v>129485.36060012972</v>
      </c>
      <c r="L35" s="4">
        <f t="shared" si="16"/>
        <v>15.313643172157258</v>
      </c>
      <c r="M35" s="25">
        <f t="shared" si="10"/>
        <v>193.33333333333334</v>
      </c>
      <c r="N35" s="25">
        <f t="shared" si="11"/>
        <v>0.22864651773981601</v>
      </c>
      <c r="O35" s="22">
        <f t="shared" si="12"/>
        <v>11068.57</v>
      </c>
      <c r="P35" s="7"/>
    </row>
    <row r="36" spans="1:16" x14ac:dyDescent="0.25">
      <c r="A36" s="8" t="s">
        <v>15</v>
      </c>
      <c r="B36" s="8" t="s">
        <v>19</v>
      </c>
      <c r="C36" s="3">
        <v>44348</v>
      </c>
      <c r="D36" s="9">
        <v>0.13100000000000001</v>
      </c>
      <c r="E36" s="9">
        <v>144</v>
      </c>
      <c r="F36" s="9">
        <v>0.17699999999999999</v>
      </c>
      <c r="G36" s="16">
        <v>26000</v>
      </c>
      <c r="H36" s="4">
        <f t="shared" si="9"/>
        <v>28841.99264874087</v>
      </c>
      <c r="I36" s="4">
        <f t="shared" si="13"/>
        <v>146892.65536723164</v>
      </c>
      <c r="J36" s="4">
        <f t="shared" si="14"/>
        <v>162949.11100983544</v>
      </c>
      <c r="K36" s="4">
        <f t="shared" si="15"/>
        <v>220167.88281481579</v>
      </c>
      <c r="L36" s="4">
        <f t="shared" si="16"/>
        <v>200.29161561625605</v>
      </c>
      <c r="M36" s="25">
        <f t="shared" si="10"/>
        <v>135.1145038167939</v>
      </c>
      <c r="N36" s="25">
        <f t="shared" si="11"/>
        <v>1.2291666666666665</v>
      </c>
      <c r="O36" s="22">
        <f t="shared" si="12"/>
        <v>11627.94</v>
      </c>
      <c r="P36" s="8"/>
    </row>
    <row r="37" spans="1:16" x14ac:dyDescent="0.25">
      <c r="A37" s="8" t="s">
        <v>15</v>
      </c>
      <c r="B37" s="8" t="s">
        <v>19</v>
      </c>
      <c r="C37" s="3">
        <v>44348</v>
      </c>
      <c r="D37" s="9">
        <v>9.6000000000000002E-2</v>
      </c>
      <c r="E37" s="9">
        <v>216</v>
      </c>
      <c r="F37" s="9">
        <v>0.17899999999999999</v>
      </c>
      <c r="G37" s="16">
        <v>33000</v>
      </c>
      <c r="H37" s="4">
        <f t="shared" si="9"/>
        <v>36607.144515709566</v>
      </c>
      <c r="I37" s="4">
        <f t="shared" si="13"/>
        <v>184357.54189944136</v>
      </c>
      <c r="J37" s="4">
        <f t="shared" si="14"/>
        <v>204509.18723860095</v>
      </c>
      <c r="K37" s="4">
        <f t="shared" si="15"/>
        <v>381324.42203864129</v>
      </c>
      <c r="L37" s="4">
        <f t="shared" si="16"/>
        <v>169.47752090606281</v>
      </c>
      <c r="M37" s="25">
        <f t="shared" si="10"/>
        <v>186.45833333333331</v>
      </c>
      <c r="N37" s="25">
        <f t="shared" si="11"/>
        <v>0.82870370370370372</v>
      </c>
      <c r="O37" s="22">
        <f t="shared" si="12"/>
        <v>11627.94</v>
      </c>
      <c r="P37" s="8"/>
    </row>
    <row r="38" spans="1:16" x14ac:dyDescent="0.25">
      <c r="A38" s="8" t="s">
        <v>18</v>
      </c>
      <c r="B38" s="8" t="s">
        <v>19</v>
      </c>
      <c r="C38" s="3">
        <v>44348</v>
      </c>
      <c r="D38" s="9">
        <v>0.34599999999999997</v>
      </c>
      <c r="E38" s="9">
        <v>170</v>
      </c>
      <c r="F38" s="9">
        <v>0.18099999999999999</v>
      </c>
      <c r="G38" s="16">
        <v>6500</v>
      </c>
      <c r="H38" s="4">
        <f t="shared" si="9"/>
        <v>7210.4981621852176</v>
      </c>
      <c r="I38" s="4">
        <f t="shared" si="13"/>
        <v>35911.602209944751</v>
      </c>
      <c r="J38" s="4">
        <f t="shared" si="14"/>
        <v>39837.006420912803</v>
      </c>
      <c r="K38" s="4">
        <f t="shared" si="15"/>
        <v>20839.590064119129</v>
      </c>
      <c r="L38" s="4">
        <f t="shared" si="16"/>
        <v>42.414695071677748</v>
      </c>
      <c r="M38" s="25">
        <f t="shared" si="10"/>
        <v>52.312138728323696</v>
      </c>
      <c r="N38" s="25">
        <f t="shared" si="11"/>
        <v>1.0647058823529412</v>
      </c>
      <c r="O38" s="22">
        <f t="shared" si="12"/>
        <v>11627.94</v>
      </c>
      <c r="P38" s="8"/>
    </row>
    <row r="39" spans="1:16" x14ac:dyDescent="0.25">
      <c r="A39" s="8" t="s">
        <v>17</v>
      </c>
      <c r="B39" s="8" t="s">
        <v>19</v>
      </c>
      <c r="C39" s="3">
        <v>43252</v>
      </c>
      <c r="D39" s="9">
        <v>0.46</v>
      </c>
      <c r="E39" s="9">
        <v>218</v>
      </c>
      <c r="F39" s="9">
        <v>0.20300000000000001</v>
      </c>
      <c r="G39" s="16"/>
      <c r="H39" s="4" t="str">
        <f t="shared" si="9"/>
        <v/>
      </c>
      <c r="I39" s="4"/>
      <c r="J39" s="4"/>
      <c r="K39" s="4"/>
      <c r="L39" s="4"/>
      <c r="M39" s="25">
        <f t="shared" si="10"/>
        <v>44.130434782608695</v>
      </c>
      <c r="N39" s="25">
        <f t="shared" si="11"/>
        <v>0.9311926605504588</v>
      </c>
      <c r="O39" s="22">
        <f t="shared" si="12"/>
        <v>11068.57</v>
      </c>
      <c r="P39" s="13" t="s">
        <v>45</v>
      </c>
    </row>
    <row r="40" spans="1:16" x14ac:dyDescent="0.25">
      <c r="A40" s="8" t="s">
        <v>18</v>
      </c>
      <c r="B40" s="8" t="s">
        <v>19</v>
      </c>
      <c r="C40" s="3">
        <v>44348</v>
      </c>
      <c r="D40" s="9">
        <v>0.33800000000000002</v>
      </c>
      <c r="E40" s="9">
        <v>170</v>
      </c>
      <c r="F40" s="9">
        <v>0.215</v>
      </c>
      <c r="G40" s="16">
        <v>6500</v>
      </c>
      <c r="H40" s="4">
        <f t="shared" si="9"/>
        <v>7210.4981621852176</v>
      </c>
      <c r="I40" s="4">
        <f t="shared" ref="I40:I46" si="17">G40/F40</f>
        <v>30232.558139534885</v>
      </c>
      <c r="J40" s="4">
        <f t="shared" ref="J40:J46" si="18">H40/F40</f>
        <v>33537.200754349848</v>
      </c>
      <c r="K40" s="4">
        <f t="shared" ref="K40:K46" si="19">IF(OR(ISBLANK(D40),ISBLANK(H40)),"",H40/D40)</f>
        <v>21332.834799364548</v>
      </c>
      <c r="L40" s="4">
        <f t="shared" ref="L40:L46" si="20">IF(OR(ISBLANK(E40),ISBLANK(H40)),"",H40/E40)</f>
        <v>42.414695071677748</v>
      </c>
      <c r="M40" s="25">
        <f t="shared" si="10"/>
        <v>63.609467455621292</v>
      </c>
      <c r="N40" s="25">
        <f t="shared" si="11"/>
        <v>1.2647058823529411</v>
      </c>
      <c r="O40" s="22">
        <f t="shared" si="12"/>
        <v>11627.94</v>
      </c>
      <c r="P40" s="8"/>
    </row>
    <row r="41" spans="1:16" x14ac:dyDescent="0.25">
      <c r="A41" s="8" t="s">
        <v>18</v>
      </c>
      <c r="B41" s="8" t="s">
        <v>19</v>
      </c>
      <c r="C41" s="3">
        <v>44348</v>
      </c>
      <c r="D41" s="9">
        <v>0.39800000000000002</v>
      </c>
      <c r="E41" s="9">
        <v>170</v>
      </c>
      <c r="F41" s="9">
        <v>0.216</v>
      </c>
      <c r="G41" s="16">
        <v>6500</v>
      </c>
      <c r="H41" s="4">
        <f t="shared" si="9"/>
        <v>7210.4981621852176</v>
      </c>
      <c r="I41" s="4">
        <f t="shared" si="17"/>
        <v>30092.592592592591</v>
      </c>
      <c r="J41" s="4">
        <f t="shared" si="18"/>
        <v>33381.935936042675</v>
      </c>
      <c r="K41" s="4">
        <f t="shared" si="19"/>
        <v>18116.829553229189</v>
      </c>
      <c r="L41" s="4">
        <f t="shared" si="20"/>
        <v>42.414695071677748</v>
      </c>
      <c r="M41" s="25">
        <f t="shared" si="10"/>
        <v>54.2713567839196</v>
      </c>
      <c r="N41" s="25">
        <f t="shared" si="11"/>
        <v>1.2705882352941176</v>
      </c>
      <c r="O41" s="22">
        <f t="shared" si="12"/>
        <v>11627.94</v>
      </c>
      <c r="P41" s="8"/>
    </row>
    <row r="42" spans="1:16" x14ac:dyDescent="0.25">
      <c r="A42" s="8" t="s">
        <v>18</v>
      </c>
      <c r="B42" s="8" t="s">
        <v>19</v>
      </c>
      <c r="C42" s="3">
        <v>44348</v>
      </c>
      <c r="D42" s="9">
        <v>0.25</v>
      </c>
      <c r="E42" s="9">
        <v>170</v>
      </c>
      <c r="F42" s="9">
        <v>0.216</v>
      </c>
      <c r="G42" s="16">
        <v>6500</v>
      </c>
      <c r="H42" s="4">
        <f t="shared" si="9"/>
        <v>7210.4981621852176</v>
      </c>
      <c r="I42" s="4">
        <f t="shared" si="17"/>
        <v>30092.592592592591</v>
      </c>
      <c r="J42" s="4">
        <f t="shared" si="18"/>
        <v>33381.935936042675</v>
      </c>
      <c r="K42" s="4">
        <f t="shared" si="19"/>
        <v>28841.99264874087</v>
      </c>
      <c r="L42" s="4">
        <f t="shared" si="20"/>
        <v>42.414695071677748</v>
      </c>
      <c r="M42" s="25">
        <f t="shared" si="10"/>
        <v>86.4</v>
      </c>
      <c r="N42" s="25">
        <f t="shared" si="11"/>
        <v>1.2705882352941176</v>
      </c>
      <c r="O42" s="22">
        <f t="shared" si="12"/>
        <v>11627.94</v>
      </c>
      <c r="P42" s="8"/>
    </row>
    <row r="43" spans="1:16" x14ac:dyDescent="0.25">
      <c r="A43" s="8" t="s">
        <v>15</v>
      </c>
      <c r="B43" s="8" t="s">
        <v>19</v>
      </c>
      <c r="C43" s="3">
        <v>43252</v>
      </c>
      <c r="D43" s="9">
        <v>0.11</v>
      </c>
      <c r="E43" s="9">
        <v>693</v>
      </c>
      <c r="F43" s="9">
        <v>0.217</v>
      </c>
      <c r="G43" s="16">
        <v>10000</v>
      </c>
      <c r="H43" s="4">
        <f t="shared" si="9"/>
        <v>11653.682454011674</v>
      </c>
      <c r="I43" s="4">
        <f t="shared" si="17"/>
        <v>46082.949308755764</v>
      </c>
      <c r="J43" s="4">
        <f t="shared" si="18"/>
        <v>53703.605778855643</v>
      </c>
      <c r="K43" s="4">
        <f t="shared" si="19"/>
        <v>105942.5677637425</v>
      </c>
      <c r="L43" s="4">
        <f t="shared" si="20"/>
        <v>16.816280597419443</v>
      </c>
      <c r="M43" s="25">
        <f t="shared" si="10"/>
        <v>197.27272727272725</v>
      </c>
      <c r="N43" s="25">
        <f t="shared" si="11"/>
        <v>0.31313131313131309</v>
      </c>
      <c r="O43" s="22">
        <f t="shared" si="12"/>
        <v>11068.57</v>
      </c>
      <c r="P43" s="7"/>
    </row>
    <row r="44" spans="1:16" x14ac:dyDescent="0.25">
      <c r="A44" s="8" t="s">
        <v>15</v>
      </c>
      <c r="B44" s="8" t="s">
        <v>19</v>
      </c>
      <c r="C44" s="3">
        <v>44562</v>
      </c>
      <c r="D44" s="9">
        <v>0.123</v>
      </c>
      <c r="E44" s="9">
        <v>288</v>
      </c>
      <c r="F44" s="9">
        <v>0.22</v>
      </c>
      <c r="G44" s="16">
        <v>24800</v>
      </c>
      <c r="H44" s="4">
        <f t="shared" si="9"/>
        <v>25478.31102580134</v>
      </c>
      <c r="I44" s="4">
        <f t="shared" si="17"/>
        <v>112727.27272727272</v>
      </c>
      <c r="J44" s="4">
        <f t="shared" si="18"/>
        <v>115810.50466273336</v>
      </c>
      <c r="K44" s="4">
        <f t="shared" si="19"/>
        <v>207140.74004716537</v>
      </c>
      <c r="L44" s="4">
        <f t="shared" si="20"/>
        <v>88.466357728476879</v>
      </c>
      <c r="M44" s="25">
        <f t="shared" si="10"/>
        <v>178.86178861788616</v>
      </c>
      <c r="N44" s="25">
        <f t="shared" si="11"/>
        <v>0.76388888888888895</v>
      </c>
      <c r="O44" s="22">
        <f t="shared" si="12"/>
        <v>12555.55</v>
      </c>
      <c r="P44" s="8"/>
    </row>
    <row r="45" spans="1:16" x14ac:dyDescent="0.25">
      <c r="A45" s="8" t="s">
        <v>15</v>
      </c>
      <c r="B45" s="8" t="s">
        <v>19</v>
      </c>
      <c r="C45" s="3">
        <v>44348</v>
      </c>
      <c r="D45" s="9">
        <v>0.26500000000000001</v>
      </c>
      <c r="E45" s="9">
        <v>240</v>
      </c>
      <c r="F45" s="9">
        <v>0.23</v>
      </c>
      <c r="G45" s="16">
        <v>6500</v>
      </c>
      <c r="H45" s="4">
        <f t="shared" si="9"/>
        <v>7210.4981621852176</v>
      </c>
      <c r="I45" s="4">
        <f t="shared" si="17"/>
        <v>28260.869565217388</v>
      </c>
      <c r="J45" s="4">
        <f t="shared" si="18"/>
        <v>31349.992009500944</v>
      </c>
      <c r="K45" s="4">
        <f t="shared" si="19"/>
        <v>27209.427027114027</v>
      </c>
      <c r="L45" s="4">
        <f t="shared" si="20"/>
        <v>30.043742342438406</v>
      </c>
      <c r="M45" s="25">
        <f t="shared" si="10"/>
        <v>86.79245283018868</v>
      </c>
      <c r="N45" s="25">
        <f t="shared" si="11"/>
        <v>0.95833333333333337</v>
      </c>
      <c r="O45" s="22">
        <f t="shared" si="12"/>
        <v>11627.94</v>
      </c>
      <c r="P45" s="8"/>
    </row>
    <row r="46" spans="1:16" x14ac:dyDescent="0.25">
      <c r="A46" s="8" t="s">
        <v>15</v>
      </c>
      <c r="B46" s="8" t="s">
        <v>19</v>
      </c>
      <c r="C46" s="3">
        <v>43983</v>
      </c>
      <c r="D46" s="9">
        <v>0.35499999999999998</v>
      </c>
      <c r="E46" s="9">
        <v>144</v>
      </c>
      <c r="F46" s="9">
        <v>0.23599999999999999</v>
      </c>
      <c r="G46" s="16">
        <v>4000</v>
      </c>
      <c r="H46" s="4">
        <f t="shared" si="9"/>
        <v>4511.6126555691872</v>
      </c>
      <c r="I46" s="4">
        <f t="shared" si="17"/>
        <v>16949.152542372882</v>
      </c>
      <c r="J46" s="4">
        <f t="shared" si="18"/>
        <v>19117.00277783554</v>
      </c>
      <c r="K46" s="4">
        <f t="shared" si="19"/>
        <v>12708.768043856866</v>
      </c>
      <c r="L46" s="4">
        <f t="shared" si="20"/>
        <v>31.33064344145269</v>
      </c>
      <c r="M46" s="25">
        <f t="shared" si="10"/>
        <v>66.478873239436624</v>
      </c>
      <c r="N46" s="25">
        <f t="shared" si="11"/>
        <v>1.6388888888888888</v>
      </c>
      <c r="O46" s="22">
        <f t="shared" si="12"/>
        <v>11436.23</v>
      </c>
      <c r="P46" s="8"/>
    </row>
    <row r="47" spans="1:16" x14ac:dyDescent="0.25">
      <c r="A47" s="8" t="s">
        <v>16</v>
      </c>
      <c r="B47" s="8" t="s">
        <v>19</v>
      </c>
      <c r="C47" s="3">
        <v>42887</v>
      </c>
      <c r="D47" s="9">
        <v>0.2</v>
      </c>
      <c r="E47" s="9">
        <v>287</v>
      </c>
      <c r="F47" s="9">
        <v>0.248</v>
      </c>
      <c r="G47" s="16"/>
      <c r="H47" s="4" t="str">
        <f t="shared" si="9"/>
        <v/>
      </c>
      <c r="I47" s="4"/>
      <c r="J47" s="4"/>
      <c r="K47" s="4"/>
      <c r="L47" s="4"/>
      <c r="M47" s="25">
        <f t="shared" si="10"/>
        <v>124</v>
      </c>
      <c r="N47" s="25">
        <f t="shared" si="11"/>
        <v>0.86411149825783973</v>
      </c>
      <c r="O47" s="22">
        <f t="shared" si="12"/>
        <v>9800</v>
      </c>
      <c r="P47" s="8" t="s">
        <v>21</v>
      </c>
    </row>
    <row r="48" spans="1:16" x14ac:dyDescent="0.25">
      <c r="A48" s="8" t="s">
        <v>15</v>
      </c>
      <c r="B48" s="8" t="s">
        <v>19</v>
      </c>
      <c r="C48" s="3">
        <v>44348</v>
      </c>
      <c r="D48" s="9">
        <v>0.16500000000000001</v>
      </c>
      <c r="E48" s="9">
        <v>210</v>
      </c>
      <c r="F48" s="9">
        <v>0.248</v>
      </c>
      <c r="G48" s="16">
        <v>20000</v>
      </c>
      <c r="H48" s="4">
        <f t="shared" si="9"/>
        <v>22186.148191339133</v>
      </c>
      <c r="I48" s="4">
        <f>G48/F48</f>
        <v>80645.161290322576</v>
      </c>
      <c r="J48" s="4">
        <f>H48/F48</f>
        <v>89460.274965077144</v>
      </c>
      <c r="K48" s="4">
        <f>IF(OR(ISBLANK(D48),ISBLANK(H48)),"",H48/D48)</f>
        <v>134461.50418993414</v>
      </c>
      <c r="L48" s="4">
        <f>IF(OR(ISBLANK(E48),ISBLANK(H48)),"",H48/E48)</f>
        <v>105.64832472066253</v>
      </c>
      <c r="M48" s="25">
        <f t="shared" si="10"/>
        <v>150.30303030303028</v>
      </c>
      <c r="N48" s="25">
        <f t="shared" si="11"/>
        <v>1.1809523809523808</v>
      </c>
      <c r="O48" s="22">
        <f t="shared" si="12"/>
        <v>11627.94</v>
      </c>
      <c r="P48" s="8"/>
    </row>
    <row r="49" spans="1:16" x14ac:dyDescent="0.25">
      <c r="A49" s="8" t="s">
        <v>15</v>
      </c>
      <c r="B49" s="8" t="s">
        <v>19</v>
      </c>
      <c r="C49" s="3">
        <v>44348</v>
      </c>
      <c r="D49" s="9">
        <v>0.21</v>
      </c>
      <c r="E49" s="9">
        <v>300</v>
      </c>
      <c r="F49" s="9">
        <v>0.25900000000000001</v>
      </c>
      <c r="G49" s="16">
        <v>26000</v>
      </c>
      <c r="H49" s="4">
        <f t="shared" si="9"/>
        <v>28841.99264874087</v>
      </c>
      <c r="I49" s="4">
        <f>G49/F49</f>
        <v>100386.10038610038</v>
      </c>
      <c r="J49" s="4">
        <f>H49/F49</f>
        <v>111359.04497583347</v>
      </c>
      <c r="K49" s="4">
        <f>IF(OR(ISBLANK(D49),ISBLANK(H49)),"",H49/D49)</f>
        <v>137342.8221368613</v>
      </c>
      <c r="L49" s="4">
        <f>IF(OR(ISBLANK(E49),ISBLANK(H49)),"",H49/E49)</f>
        <v>96.139975495802901</v>
      </c>
      <c r="M49" s="25">
        <f t="shared" si="10"/>
        <v>123.33333333333334</v>
      </c>
      <c r="N49" s="25">
        <f t="shared" si="11"/>
        <v>0.8633333333333334</v>
      </c>
      <c r="O49" s="22">
        <f t="shared" si="12"/>
        <v>11627.94</v>
      </c>
      <c r="P49" s="8"/>
    </row>
    <row r="50" spans="1:16" x14ac:dyDescent="0.25">
      <c r="A50" s="8" t="s">
        <v>15</v>
      </c>
      <c r="B50" s="8" t="s">
        <v>19</v>
      </c>
      <c r="C50" s="3">
        <v>44348</v>
      </c>
      <c r="D50" s="9">
        <v>0.159</v>
      </c>
      <c r="E50" s="9">
        <v>270</v>
      </c>
      <c r="F50" s="9">
        <v>0.26300000000000001</v>
      </c>
      <c r="G50" s="16">
        <v>16000</v>
      </c>
      <c r="H50" s="4">
        <f t="shared" si="9"/>
        <v>17748.918553071308</v>
      </c>
      <c r="I50" s="4">
        <f>G50/F50</f>
        <v>60836.501901140684</v>
      </c>
      <c r="J50" s="4">
        <f>H50/F50</f>
        <v>67486.382331069603</v>
      </c>
      <c r="K50" s="4">
        <f>IF(OR(ISBLANK(D50),ISBLANK(H50)),"",H50/D50)</f>
        <v>111628.41857277551</v>
      </c>
      <c r="L50" s="4">
        <f>IF(OR(ISBLANK(E50),ISBLANK(H50)),"",H50/E50)</f>
        <v>65.736735381745589</v>
      </c>
      <c r="M50" s="25">
        <f t="shared" si="10"/>
        <v>165.40880503144655</v>
      </c>
      <c r="N50" s="25">
        <f t="shared" si="11"/>
        <v>0.97407407407407409</v>
      </c>
      <c r="O50" s="22">
        <f t="shared" si="12"/>
        <v>11627.94</v>
      </c>
      <c r="P50" s="8"/>
    </row>
    <row r="51" spans="1:16" x14ac:dyDescent="0.25">
      <c r="A51" s="8" t="s">
        <v>17</v>
      </c>
      <c r="B51" s="8" t="s">
        <v>19</v>
      </c>
      <c r="C51" s="3">
        <v>43252</v>
      </c>
      <c r="D51" s="9">
        <v>0.3</v>
      </c>
      <c r="E51" s="9">
        <v>436</v>
      </c>
      <c r="F51" s="9">
        <v>0.27600000000000002</v>
      </c>
      <c r="G51" s="16"/>
      <c r="H51" s="4" t="str">
        <f t="shared" si="9"/>
        <v/>
      </c>
      <c r="I51" s="4"/>
      <c r="J51" s="4"/>
      <c r="K51" s="4"/>
      <c r="L51" s="4"/>
      <c r="M51" s="25">
        <f t="shared" si="10"/>
        <v>92.000000000000014</v>
      </c>
      <c r="N51" s="25">
        <f t="shared" si="11"/>
        <v>0.6330275229357798</v>
      </c>
      <c r="O51" s="22">
        <f t="shared" si="12"/>
        <v>11068.57</v>
      </c>
      <c r="P51" s="13" t="s">
        <v>45</v>
      </c>
    </row>
    <row r="52" spans="1:16" x14ac:dyDescent="0.25">
      <c r="A52" s="8" t="s">
        <v>15</v>
      </c>
      <c r="B52" s="8" t="s">
        <v>19</v>
      </c>
      <c r="C52" s="3">
        <v>43983</v>
      </c>
      <c r="D52" s="9">
        <v>0.21</v>
      </c>
      <c r="E52" s="9">
        <v>220</v>
      </c>
      <c r="F52" s="9">
        <v>0.28100000000000003</v>
      </c>
      <c r="G52" s="16">
        <v>4300</v>
      </c>
      <c r="H52" s="4">
        <f t="shared" si="9"/>
        <v>4849.9836047368763</v>
      </c>
      <c r="I52" s="4">
        <f>G52/F52</f>
        <v>15302.491103202845</v>
      </c>
      <c r="J52" s="4">
        <f>H52/F52</f>
        <v>17259.728130736214</v>
      </c>
      <c r="K52" s="4">
        <f>IF(OR(ISBLANK(D52),ISBLANK(H52)),"",H52/D52)</f>
        <v>23095.160022556556</v>
      </c>
      <c r="L52" s="4">
        <f>IF(OR(ISBLANK(E52),ISBLANK(H52)),"",H52/E52)</f>
        <v>22.045380021531255</v>
      </c>
      <c r="M52" s="25">
        <f t="shared" si="10"/>
        <v>133.80952380952382</v>
      </c>
      <c r="N52" s="25">
        <f t="shared" si="11"/>
        <v>1.2772727272727273</v>
      </c>
      <c r="O52" s="22">
        <f t="shared" si="12"/>
        <v>11436.23</v>
      </c>
      <c r="P52" s="8"/>
    </row>
    <row r="53" spans="1:16" x14ac:dyDescent="0.25">
      <c r="A53" s="8" t="s">
        <v>15</v>
      </c>
      <c r="B53" s="8" t="s">
        <v>19</v>
      </c>
      <c r="C53" s="3">
        <v>44348</v>
      </c>
      <c r="D53" s="9">
        <v>0.214</v>
      </c>
      <c r="E53" s="9">
        <v>270</v>
      </c>
      <c r="F53" s="9">
        <v>0.28299999999999997</v>
      </c>
      <c r="G53" s="16">
        <v>33000</v>
      </c>
      <c r="H53" s="4">
        <f t="shared" si="9"/>
        <v>36607.144515709566</v>
      </c>
      <c r="I53" s="4">
        <f>G53/F53</f>
        <v>116607.77385159011</v>
      </c>
      <c r="J53" s="4">
        <f>H53/F53</f>
        <v>129353.86754667692</v>
      </c>
      <c r="K53" s="4">
        <f>IF(OR(ISBLANK(D53),ISBLANK(H53)),"",H53/D53)</f>
        <v>171061.42297060546</v>
      </c>
      <c r="L53" s="4">
        <f>IF(OR(ISBLANK(E53),ISBLANK(H53)),"",H53/E53)</f>
        <v>135.58201672485023</v>
      </c>
      <c r="M53" s="25">
        <f t="shared" si="10"/>
        <v>132.24299065420558</v>
      </c>
      <c r="N53" s="25">
        <f t="shared" si="11"/>
        <v>1.0481481481481481</v>
      </c>
      <c r="O53" s="22">
        <f t="shared" si="12"/>
        <v>11627.94</v>
      </c>
      <c r="P53" s="8"/>
    </row>
    <row r="54" spans="1:16" x14ac:dyDescent="0.25">
      <c r="A54" s="8" t="s">
        <v>17</v>
      </c>
      <c r="B54" s="8" t="s">
        <v>19</v>
      </c>
      <c r="C54" s="3">
        <v>43252</v>
      </c>
      <c r="D54" s="9">
        <v>0.31</v>
      </c>
      <c r="E54" s="9">
        <v>174</v>
      </c>
      <c r="F54" s="9">
        <v>0.28899999999999998</v>
      </c>
      <c r="G54" s="16"/>
      <c r="H54" s="4" t="str">
        <f t="shared" si="9"/>
        <v/>
      </c>
      <c r="I54" s="4"/>
      <c r="J54" s="4"/>
      <c r="K54" s="4"/>
      <c r="L54" s="4"/>
      <c r="M54" s="25">
        <f t="shared" si="10"/>
        <v>93.225806451612897</v>
      </c>
      <c r="N54" s="25">
        <f t="shared" si="11"/>
        <v>1.6609195402298851</v>
      </c>
      <c r="O54" s="22">
        <f t="shared" si="12"/>
        <v>11068.57</v>
      </c>
      <c r="P54" s="13" t="s">
        <v>45</v>
      </c>
    </row>
    <row r="55" spans="1:16" x14ac:dyDescent="0.25">
      <c r="A55" s="8" t="s">
        <v>15</v>
      </c>
      <c r="B55" s="8" t="s">
        <v>19</v>
      </c>
      <c r="C55" s="3">
        <v>44348</v>
      </c>
      <c r="D55" s="9">
        <v>0.23599999999999999</v>
      </c>
      <c r="E55" s="9">
        <v>300</v>
      </c>
      <c r="F55" s="9">
        <v>0.29599999999999999</v>
      </c>
      <c r="G55" s="16">
        <v>20000</v>
      </c>
      <c r="H55" s="4">
        <f t="shared" si="9"/>
        <v>22186.148191339133</v>
      </c>
      <c r="I55" s="4">
        <f t="shared" ref="I55:I64" si="21">G55/F55</f>
        <v>67567.567567567574</v>
      </c>
      <c r="J55" s="4">
        <f t="shared" ref="J55:J64" si="22">H55/F55</f>
        <v>74953.203349118688</v>
      </c>
      <c r="K55" s="4">
        <f t="shared" ref="K55:K64" si="23">IF(OR(ISBLANK(D55),ISBLANK(H55)),"",H55/D55)</f>
        <v>94009.102505674295</v>
      </c>
      <c r="L55" s="4">
        <f t="shared" ref="L55:L64" si="24">IF(OR(ISBLANK(E55),ISBLANK(H55)),"",H55/E55)</f>
        <v>73.953827304463772</v>
      </c>
      <c r="M55" s="25">
        <f t="shared" si="10"/>
        <v>125.42372881355932</v>
      </c>
      <c r="N55" s="25">
        <f t="shared" si="11"/>
        <v>0.98666666666666669</v>
      </c>
      <c r="O55" s="22">
        <f t="shared" si="12"/>
        <v>11627.94</v>
      </c>
      <c r="P55" s="8" t="s">
        <v>22</v>
      </c>
    </row>
    <row r="56" spans="1:16" x14ac:dyDescent="0.25">
      <c r="A56" s="8" t="s">
        <v>15</v>
      </c>
      <c r="B56" s="8" t="s">
        <v>19</v>
      </c>
      <c r="C56" s="3">
        <v>44348</v>
      </c>
      <c r="D56" s="9">
        <v>0.215</v>
      </c>
      <c r="E56" s="9">
        <v>270</v>
      </c>
      <c r="F56" s="9">
        <v>0.29699999999999999</v>
      </c>
      <c r="G56" s="16">
        <v>33000</v>
      </c>
      <c r="H56" s="4">
        <f t="shared" ref="H56:H72" si="25">IF(ISBLANK(G56),"",U$10/O56*G56)</f>
        <v>36607.144515709566</v>
      </c>
      <c r="I56" s="4">
        <f t="shared" si="21"/>
        <v>111111.11111111111</v>
      </c>
      <c r="J56" s="4">
        <f t="shared" si="22"/>
        <v>123256.37884077296</v>
      </c>
      <c r="K56" s="4">
        <f t="shared" si="23"/>
        <v>170265.78844516078</v>
      </c>
      <c r="L56" s="4">
        <f t="shared" si="24"/>
        <v>135.58201672485023</v>
      </c>
      <c r="M56" s="25">
        <f t="shared" ref="M56:M83" si="26">IF(ISBLANK(D56),"",F56/D56*100)</f>
        <v>138.13953488372093</v>
      </c>
      <c r="N56" s="25">
        <f t="shared" ref="N56:N83" si="27">IF(ISBLANK(E56),"",F56/E56*1000)</f>
        <v>1.0999999999999999</v>
      </c>
      <c r="O56" s="22">
        <f t="shared" ref="O56:O83" si="28">VLOOKUP(C56,T$2:U$10,2)</f>
        <v>11627.94</v>
      </c>
      <c r="P56" s="8"/>
    </row>
    <row r="57" spans="1:16" x14ac:dyDescent="0.25">
      <c r="A57" s="8" t="s">
        <v>15</v>
      </c>
      <c r="B57" s="8" t="s">
        <v>19</v>
      </c>
      <c r="C57" s="3">
        <v>43983</v>
      </c>
      <c r="D57" s="9">
        <v>0.4</v>
      </c>
      <c r="E57" s="9">
        <v>186</v>
      </c>
      <c r="F57" s="9">
        <v>0.30399999999999999</v>
      </c>
      <c r="G57" s="16">
        <v>8500</v>
      </c>
      <c r="H57" s="4">
        <f t="shared" si="25"/>
        <v>9587.1768930845228</v>
      </c>
      <c r="I57" s="4">
        <f t="shared" si="21"/>
        <v>27960.526315789473</v>
      </c>
      <c r="J57" s="4">
        <f t="shared" si="22"/>
        <v>31536.766095672774</v>
      </c>
      <c r="K57" s="4">
        <f t="shared" si="23"/>
        <v>23967.942232711306</v>
      </c>
      <c r="L57" s="4">
        <f t="shared" si="24"/>
        <v>51.543961790777004</v>
      </c>
      <c r="M57" s="25">
        <f t="shared" si="26"/>
        <v>75.999999999999986</v>
      </c>
      <c r="N57" s="25">
        <f t="shared" si="27"/>
        <v>1.6344086021505375</v>
      </c>
      <c r="O57" s="22">
        <f t="shared" si="28"/>
        <v>11436.23</v>
      </c>
      <c r="P57" s="8"/>
    </row>
    <row r="58" spans="1:16" x14ac:dyDescent="0.25">
      <c r="A58" s="8" t="s">
        <v>15</v>
      </c>
      <c r="B58" s="8" t="s">
        <v>19</v>
      </c>
      <c r="C58" s="3">
        <v>43983</v>
      </c>
      <c r="D58" s="9">
        <v>0.46</v>
      </c>
      <c r="E58" s="9">
        <v>180</v>
      </c>
      <c r="F58" s="9">
        <v>0.308</v>
      </c>
      <c r="G58" s="16">
        <v>4000</v>
      </c>
      <c r="H58" s="4">
        <f t="shared" si="25"/>
        <v>4511.6126555691872</v>
      </c>
      <c r="I58" s="4">
        <f t="shared" si="21"/>
        <v>12987.012987012988</v>
      </c>
      <c r="J58" s="4">
        <f t="shared" si="22"/>
        <v>14648.093037562296</v>
      </c>
      <c r="K58" s="4">
        <f t="shared" si="23"/>
        <v>9807.85359906345</v>
      </c>
      <c r="L58" s="4">
        <f t="shared" si="24"/>
        <v>25.06451475316215</v>
      </c>
      <c r="M58" s="25">
        <f t="shared" si="26"/>
        <v>66.956521739130423</v>
      </c>
      <c r="N58" s="25">
        <f t="shared" si="27"/>
        <v>1.7111111111111112</v>
      </c>
      <c r="O58" s="22">
        <f t="shared" si="28"/>
        <v>11436.23</v>
      </c>
      <c r="P58" s="8"/>
    </row>
    <row r="59" spans="1:16" x14ac:dyDescent="0.25">
      <c r="A59" s="8" t="s">
        <v>15</v>
      </c>
      <c r="B59" s="8" t="s">
        <v>19</v>
      </c>
      <c r="C59" s="3">
        <v>44562</v>
      </c>
      <c r="D59" s="9">
        <v>0.23300000000000001</v>
      </c>
      <c r="E59" s="9">
        <v>288</v>
      </c>
      <c r="F59" s="9">
        <v>0.32300000000000001</v>
      </c>
      <c r="G59" s="16">
        <v>24800</v>
      </c>
      <c r="H59" s="4">
        <f t="shared" si="25"/>
        <v>25478.31102580134</v>
      </c>
      <c r="I59" s="4">
        <f t="shared" si="21"/>
        <v>76780.185758513937</v>
      </c>
      <c r="J59" s="4">
        <f t="shared" si="22"/>
        <v>78880.219894121794</v>
      </c>
      <c r="K59" s="4">
        <f t="shared" si="23"/>
        <v>109348.9743596624</v>
      </c>
      <c r="L59" s="4">
        <f t="shared" si="24"/>
        <v>88.466357728476879</v>
      </c>
      <c r="M59" s="25">
        <f t="shared" si="26"/>
        <v>138.6266094420601</v>
      </c>
      <c r="N59" s="25">
        <f t="shared" si="27"/>
        <v>1.1215277777777777</v>
      </c>
      <c r="O59" s="22">
        <f t="shared" si="28"/>
        <v>12555.55</v>
      </c>
      <c r="P59" s="8"/>
    </row>
    <row r="60" spans="1:16" x14ac:dyDescent="0.25">
      <c r="A60" s="8" t="s">
        <v>15</v>
      </c>
      <c r="B60" s="8" t="s">
        <v>19</v>
      </c>
      <c r="C60" s="3">
        <v>44348</v>
      </c>
      <c r="D60" s="9">
        <v>0.30599999999999999</v>
      </c>
      <c r="E60" s="9">
        <v>240</v>
      </c>
      <c r="F60" s="9">
        <v>0.32500000000000001</v>
      </c>
      <c r="G60" s="16">
        <v>6500</v>
      </c>
      <c r="H60" s="4">
        <f t="shared" si="25"/>
        <v>7210.4981621852176</v>
      </c>
      <c r="I60" s="4">
        <f t="shared" si="21"/>
        <v>20000</v>
      </c>
      <c r="J60" s="4">
        <f t="shared" si="22"/>
        <v>22186.148191339129</v>
      </c>
      <c r="K60" s="4">
        <f t="shared" si="23"/>
        <v>23563.719484265417</v>
      </c>
      <c r="L60" s="4">
        <f t="shared" si="24"/>
        <v>30.043742342438406</v>
      </c>
      <c r="M60" s="25">
        <f t="shared" si="26"/>
        <v>106.20915032679738</v>
      </c>
      <c r="N60" s="25">
        <f t="shared" si="27"/>
        <v>1.3541666666666667</v>
      </c>
      <c r="O60" s="22">
        <f t="shared" si="28"/>
        <v>11627.94</v>
      </c>
      <c r="P60" s="8"/>
    </row>
    <row r="61" spans="1:16" x14ac:dyDescent="0.25">
      <c r="A61" s="8" t="s">
        <v>15</v>
      </c>
      <c r="B61" s="8" t="s">
        <v>19</v>
      </c>
      <c r="C61" s="3">
        <v>44562</v>
      </c>
      <c r="D61" s="9">
        <v>0.35199999999999998</v>
      </c>
      <c r="E61" s="9">
        <v>240</v>
      </c>
      <c r="F61" s="9">
        <v>0.33600000000000002</v>
      </c>
      <c r="G61" s="16">
        <v>24800</v>
      </c>
      <c r="H61" s="4">
        <f t="shared" si="25"/>
        <v>25478.31102580134</v>
      </c>
      <c r="I61" s="4">
        <f t="shared" si="21"/>
        <v>73809.523809523802</v>
      </c>
      <c r="J61" s="4">
        <f t="shared" si="22"/>
        <v>75828.306624408753</v>
      </c>
      <c r="K61" s="4">
        <f t="shared" si="23"/>
        <v>72381.565414208351</v>
      </c>
      <c r="L61" s="4">
        <f t="shared" si="24"/>
        <v>106.15962927417225</v>
      </c>
      <c r="M61" s="25">
        <f t="shared" si="26"/>
        <v>95.454545454545467</v>
      </c>
      <c r="N61" s="25">
        <f t="shared" si="27"/>
        <v>1.4</v>
      </c>
      <c r="O61" s="22">
        <f t="shared" si="28"/>
        <v>12555.55</v>
      </c>
      <c r="P61" s="8" t="s">
        <v>22</v>
      </c>
    </row>
    <row r="62" spans="1:16" x14ac:dyDescent="0.25">
      <c r="A62" s="8" t="s">
        <v>15</v>
      </c>
      <c r="B62" s="8" t="s">
        <v>19</v>
      </c>
      <c r="C62" s="3">
        <v>43983</v>
      </c>
      <c r="D62" s="9">
        <v>0.55000000000000004</v>
      </c>
      <c r="E62" s="9">
        <v>180</v>
      </c>
      <c r="F62" s="9">
        <v>0.37</v>
      </c>
      <c r="G62" s="16">
        <v>4000</v>
      </c>
      <c r="H62" s="4">
        <f t="shared" si="25"/>
        <v>4511.6126555691872</v>
      </c>
      <c r="I62" s="4">
        <f t="shared" si="21"/>
        <v>10810.810810810812</v>
      </c>
      <c r="J62" s="4">
        <f t="shared" si="22"/>
        <v>12193.54771775456</v>
      </c>
      <c r="K62" s="4">
        <f t="shared" si="23"/>
        <v>8202.9321010348849</v>
      </c>
      <c r="L62" s="4">
        <f t="shared" si="24"/>
        <v>25.06451475316215</v>
      </c>
      <c r="M62" s="25">
        <f t="shared" si="26"/>
        <v>67.272727272727266</v>
      </c>
      <c r="N62" s="25">
        <f t="shared" si="27"/>
        <v>2.0555555555555558</v>
      </c>
      <c r="O62" s="22">
        <f t="shared" si="28"/>
        <v>11436.23</v>
      </c>
      <c r="P62" s="8"/>
    </row>
    <row r="63" spans="1:16" x14ac:dyDescent="0.25">
      <c r="A63" s="8" t="s">
        <v>15</v>
      </c>
      <c r="B63" s="8" t="s">
        <v>19</v>
      </c>
      <c r="C63" s="3">
        <v>43983</v>
      </c>
      <c r="D63" s="9">
        <v>0.3</v>
      </c>
      <c r="E63" s="9">
        <v>252</v>
      </c>
      <c r="F63" s="9">
        <v>0.40200000000000002</v>
      </c>
      <c r="G63" s="16">
        <v>7000</v>
      </c>
      <c r="H63" s="4">
        <f t="shared" si="25"/>
        <v>7895.3221472460773</v>
      </c>
      <c r="I63" s="4">
        <f t="shared" si="21"/>
        <v>17412.935323383084</v>
      </c>
      <c r="J63" s="4">
        <f t="shared" si="22"/>
        <v>19640.104843895715</v>
      </c>
      <c r="K63" s="4">
        <f t="shared" si="23"/>
        <v>26317.740490820259</v>
      </c>
      <c r="L63" s="4">
        <f t="shared" si="24"/>
        <v>31.330643441452686</v>
      </c>
      <c r="M63" s="25">
        <f t="shared" si="26"/>
        <v>134</v>
      </c>
      <c r="N63" s="25">
        <f t="shared" si="27"/>
        <v>1.5952380952380953</v>
      </c>
      <c r="O63" s="22">
        <f t="shared" si="28"/>
        <v>11436.23</v>
      </c>
      <c r="P63" s="8"/>
    </row>
    <row r="64" spans="1:16" x14ac:dyDescent="0.25">
      <c r="A64" s="8" t="s">
        <v>15</v>
      </c>
      <c r="B64" s="8" t="s">
        <v>19</v>
      </c>
      <c r="C64" s="3">
        <v>43983</v>
      </c>
      <c r="D64" s="9">
        <v>0.62</v>
      </c>
      <c r="E64" s="9">
        <v>180</v>
      </c>
      <c r="F64" s="9">
        <v>0.41099999999999998</v>
      </c>
      <c r="G64" s="16">
        <v>4000</v>
      </c>
      <c r="H64" s="4">
        <f t="shared" si="25"/>
        <v>4511.6126555691872</v>
      </c>
      <c r="I64" s="4">
        <f t="shared" si="21"/>
        <v>9732.3600973236007</v>
      </c>
      <c r="J64" s="4">
        <f t="shared" si="22"/>
        <v>10977.159745910432</v>
      </c>
      <c r="K64" s="4">
        <f t="shared" si="23"/>
        <v>7276.7946057567533</v>
      </c>
      <c r="L64" s="4">
        <f t="shared" si="24"/>
        <v>25.06451475316215</v>
      </c>
      <c r="M64" s="25">
        <f t="shared" si="26"/>
        <v>66.290322580645153</v>
      </c>
      <c r="N64" s="25">
        <f t="shared" si="27"/>
        <v>2.2833333333333332</v>
      </c>
      <c r="O64" s="22">
        <f t="shared" si="28"/>
        <v>11436.23</v>
      </c>
      <c r="P64" s="8"/>
    </row>
    <row r="65" spans="1:16" x14ac:dyDescent="0.25">
      <c r="A65" s="8" t="s">
        <v>17</v>
      </c>
      <c r="B65" s="8" t="s">
        <v>19</v>
      </c>
      <c r="C65" s="3">
        <v>43252</v>
      </c>
      <c r="D65" s="9">
        <v>0.56999999999999995</v>
      </c>
      <c r="E65" s="9">
        <v>566</v>
      </c>
      <c r="F65" s="9">
        <v>0.41499999999999998</v>
      </c>
      <c r="G65" s="16"/>
      <c r="H65" s="4" t="str">
        <f t="shared" si="25"/>
        <v/>
      </c>
      <c r="I65" s="4"/>
      <c r="J65" s="4"/>
      <c r="K65" s="4"/>
      <c r="L65" s="4"/>
      <c r="M65" s="25">
        <f t="shared" si="26"/>
        <v>72.807017543859658</v>
      </c>
      <c r="N65" s="25">
        <f t="shared" si="27"/>
        <v>0.7332155477031802</v>
      </c>
      <c r="O65" s="22">
        <f t="shared" si="28"/>
        <v>11068.57</v>
      </c>
      <c r="P65" s="13" t="s">
        <v>45</v>
      </c>
    </row>
    <row r="66" spans="1:16" x14ac:dyDescent="0.25">
      <c r="A66" s="8" t="s">
        <v>15</v>
      </c>
      <c r="B66" s="8" t="s">
        <v>19</v>
      </c>
      <c r="C66" s="3">
        <v>44562</v>
      </c>
      <c r="D66" s="9">
        <v>0.46200000000000002</v>
      </c>
      <c r="E66" s="9">
        <v>240</v>
      </c>
      <c r="F66" s="9">
        <v>0.41499999999999998</v>
      </c>
      <c r="G66" s="16">
        <v>24800</v>
      </c>
      <c r="H66" s="4">
        <f t="shared" si="25"/>
        <v>25478.31102580134</v>
      </c>
      <c r="I66" s="4">
        <f>G66/F66</f>
        <v>59759.036144578313</v>
      </c>
      <c r="J66" s="4">
        <f>H66/F66</f>
        <v>61393.520544099621</v>
      </c>
      <c r="K66" s="4">
        <f>IF(OR(ISBLANK(D66),ISBLANK(H66)),"",H66/D66)</f>
        <v>55147.859363206364</v>
      </c>
      <c r="L66" s="4">
        <f>IF(OR(ISBLANK(E66),ISBLANK(H66)),"",H66/E66)</f>
        <v>106.15962927417225</v>
      </c>
      <c r="M66" s="25">
        <f t="shared" si="26"/>
        <v>89.826839826839816</v>
      </c>
      <c r="N66" s="25">
        <f t="shared" si="27"/>
        <v>1.7291666666666665</v>
      </c>
      <c r="O66" s="22">
        <f t="shared" si="28"/>
        <v>12555.55</v>
      </c>
      <c r="P66" s="8" t="s">
        <v>24</v>
      </c>
    </row>
    <row r="67" spans="1:16" x14ac:dyDescent="0.25">
      <c r="A67" s="8" t="s">
        <v>15</v>
      </c>
      <c r="B67" s="8" t="s">
        <v>19</v>
      </c>
      <c r="C67" s="3">
        <v>43983</v>
      </c>
      <c r="D67" s="9">
        <v>0.3</v>
      </c>
      <c r="E67" s="9">
        <v>240</v>
      </c>
      <c r="F67" s="9">
        <v>0.42199999999999999</v>
      </c>
      <c r="G67" s="16">
        <v>7500</v>
      </c>
      <c r="H67" s="4">
        <f t="shared" si="25"/>
        <v>8459.2737291922258</v>
      </c>
      <c r="I67" s="4">
        <f>G67/F67</f>
        <v>17772.511848341233</v>
      </c>
      <c r="J67" s="4">
        <f>H67/F67</f>
        <v>20045.672344057406</v>
      </c>
      <c r="K67" s="4">
        <f>IF(OR(ISBLANK(D67),ISBLANK(H67)),"",H67/D67)</f>
        <v>28197.579097307422</v>
      </c>
      <c r="L67" s="4">
        <f>IF(OR(ISBLANK(E67),ISBLANK(H67)),"",H67/E67)</f>
        <v>35.246973871634275</v>
      </c>
      <c r="M67" s="25">
        <f t="shared" si="26"/>
        <v>140.66666666666669</v>
      </c>
      <c r="N67" s="25">
        <f t="shared" si="27"/>
        <v>1.7583333333333333</v>
      </c>
      <c r="O67" s="22">
        <f t="shared" si="28"/>
        <v>11436.23</v>
      </c>
      <c r="P67" s="8"/>
    </row>
    <row r="68" spans="1:16" x14ac:dyDescent="0.25">
      <c r="A68" s="8" t="s">
        <v>15</v>
      </c>
      <c r="B68" s="8" t="s">
        <v>19</v>
      </c>
      <c r="C68" s="3">
        <v>44562</v>
      </c>
      <c r="D68" s="9">
        <v>0.93200000000000005</v>
      </c>
      <c r="E68" s="9">
        <v>210</v>
      </c>
      <c r="F68" s="9">
        <v>0.432</v>
      </c>
      <c r="G68" s="16">
        <v>21700</v>
      </c>
      <c r="H68" s="4">
        <f t="shared" si="25"/>
        <v>22293.522147576172</v>
      </c>
      <c r="I68" s="4">
        <f>G68/F68</f>
        <v>50231.481481481482</v>
      </c>
      <c r="J68" s="4">
        <f>H68/F68</f>
        <v>51605.375341611507</v>
      </c>
      <c r="K68" s="4">
        <f>IF(OR(ISBLANK(D68),ISBLANK(H68)),"",H68/D68)</f>
        <v>23920.088141176147</v>
      </c>
      <c r="L68" s="4">
        <f>IF(OR(ISBLANK(E68),ISBLANK(H68)),"",H68/E68)</f>
        <v>106.15962927417225</v>
      </c>
      <c r="M68" s="25">
        <f t="shared" si="26"/>
        <v>46.351931330472098</v>
      </c>
      <c r="N68" s="25">
        <f t="shared" si="27"/>
        <v>2.0571428571428574</v>
      </c>
      <c r="O68" s="22">
        <f t="shared" si="28"/>
        <v>12555.55</v>
      </c>
      <c r="P68" s="8" t="s">
        <v>24</v>
      </c>
    </row>
    <row r="69" spans="1:16" x14ac:dyDescent="0.25">
      <c r="A69" s="8" t="s">
        <v>15</v>
      </c>
      <c r="B69" s="8" t="s">
        <v>19</v>
      </c>
      <c r="C69" s="3">
        <v>44562</v>
      </c>
      <c r="D69" s="9">
        <v>0.28399999999999997</v>
      </c>
      <c r="E69" s="9">
        <v>360</v>
      </c>
      <c r="F69" s="9">
        <v>0.438</v>
      </c>
      <c r="G69" s="16">
        <v>31000</v>
      </c>
      <c r="H69" s="4">
        <f t="shared" si="25"/>
        <v>31847.888782251674</v>
      </c>
      <c r="I69" s="4">
        <f>G69/F69</f>
        <v>70776.255707762553</v>
      </c>
      <c r="J69" s="4">
        <f>H69/F69</f>
        <v>72712.074845323456</v>
      </c>
      <c r="K69" s="4">
        <f>IF(OR(ISBLANK(D69),ISBLANK(H69)),"",H69/D69)</f>
        <v>112140.45345863266</v>
      </c>
      <c r="L69" s="4">
        <f>IF(OR(ISBLANK(E69),ISBLANK(H69)),"",H69/E69)</f>
        <v>88.466357728476865</v>
      </c>
      <c r="M69" s="25">
        <f t="shared" si="26"/>
        <v>154.22535211267606</v>
      </c>
      <c r="N69" s="25">
        <f t="shared" si="27"/>
        <v>1.2166666666666668</v>
      </c>
      <c r="O69" s="22">
        <f t="shared" si="28"/>
        <v>12555.55</v>
      </c>
      <c r="P69" s="8" t="s">
        <v>22</v>
      </c>
    </row>
    <row r="70" spans="1:16" x14ac:dyDescent="0.25">
      <c r="A70" s="8" t="s">
        <v>15</v>
      </c>
      <c r="B70" s="8" t="s">
        <v>19</v>
      </c>
      <c r="C70" s="3">
        <v>43617</v>
      </c>
      <c r="D70" s="9">
        <v>0.35</v>
      </c>
      <c r="E70" s="9">
        <v>266</v>
      </c>
      <c r="F70" s="9">
        <v>0.44500000000000001</v>
      </c>
      <c r="G70" s="16">
        <v>8000</v>
      </c>
      <c r="H70" s="4">
        <f t="shared" si="25"/>
        <v>9157.550974044414</v>
      </c>
      <c r="I70" s="4">
        <f>G70/F70</f>
        <v>17977.528089887641</v>
      </c>
      <c r="J70" s="4">
        <f>H70/F70</f>
        <v>20578.766233807673</v>
      </c>
      <c r="K70" s="4">
        <f>IF(OR(ISBLANK(D70),ISBLANK(H70)),"",H70/D70)</f>
        <v>26164.431354412613</v>
      </c>
      <c r="L70" s="4">
        <f>IF(OR(ISBLANK(E70),ISBLANK(H70)),"",H70/E70)</f>
        <v>34.426883361069223</v>
      </c>
      <c r="M70" s="25">
        <f t="shared" si="26"/>
        <v>127.14285714285715</v>
      </c>
      <c r="N70" s="25">
        <f t="shared" si="27"/>
        <v>1.6729323308270678</v>
      </c>
      <c r="O70" s="22">
        <f t="shared" si="28"/>
        <v>11268.48</v>
      </c>
      <c r="P70" s="8"/>
    </row>
    <row r="71" spans="1:16" x14ac:dyDescent="0.25">
      <c r="A71" s="8" t="s">
        <v>15</v>
      </c>
      <c r="B71" s="8" t="s">
        <v>19</v>
      </c>
      <c r="C71" s="3">
        <v>43252</v>
      </c>
      <c r="D71" s="9">
        <v>0.3</v>
      </c>
      <c r="E71" s="9">
        <v>270</v>
      </c>
      <c r="F71" s="9">
        <v>0.45800000000000002</v>
      </c>
      <c r="G71" s="16"/>
      <c r="H71" s="4" t="str">
        <f t="shared" si="25"/>
        <v/>
      </c>
      <c r="I71" s="4"/>
      <c r="J71" s="4"/>
      <c r="K71" s="4"/>
      <c r="L71" s="4"/>
      <c r="M71" s="25">
        <f t="shared" si="26"/>
        <v>152.66666666666669</v>
      </c>
      <c r="N71" s="25">
        <f t="shared" si="27"/>
        <v>1.6962962962962964</v>
      </c>
      <c r="O71" s="22">
        <f t="shared" si="28"/>
        <v>11068.57</v>
      </c>
      <c r="P71" s="13" t="s">
        <v>45</v>
      </c>
    </row>
    <row r="72" spans="1:16" x14ac:dyDescent="0.25">
      <c r="A72" s="8" t="s">
        <v>15</v>
      </c>
      <c r="B72" s="8" t="s">
        <v>19</v>
      </c>
      <c r="C72" s="3">
        <v>43617</v>
      </c>
      <c r="D72" s="9">
        <v>0.37</v>
      </c>
      <c r="E72" s="9">
        <v>340</v>
      </c>
      <c r="F72" s="9">
        <v>0.47699999999999998</v>
      </c>
      <c r="G72" s="16">
        <v>8000</v>
      </c>
      <c r="H72" s="4">
        <f t="shared" si="25"/>
        <v>9157.550974044414</v>
      </c>
      <c r="I72" s="4">
        <f>G72/F72</f>
        <v>16771.488469601678</v>
      </c>
      <c r="J72" s="4">
        <f>H72/F72</f>
        <v>19198.220071371939</v>
      </c>
      <c r="K72" s="4">
        <f>IF(OR(ISBLANK(D72),ISBLANK(H72)),"",H72/D72)</f>
        <v>24750.137767687607</v>
      </c>
      <c r="L72" s="4">
        <f>IF(OR(ISBLANK(E72),ISBLANK(H72)),"",H72/E72)</f>
        <v>26.933973453071808</v>
      </c>
      <c r="M72" s="25">
        <f t="shared" si="26"/>
        <v>128.91891891891891</v>
      </c>
      <c r="N72" s="25">
        <f t="shared" si="27"/>
        <v>1.4029411764705881</v>
      </c>
      <c r="O72" s="22">
        <f t="shared" si="28"/>
        <v>11268.48</v>
      </c>
      <c r="P72" s="8"/>
    </row>
    <row r="73" spans="1:16" x14ac:dyDescent="0.25">
      <c r="A73" s="17" t="s">
        <v>50</v>
      </c>
      <c r="B73" s="8" t="s">
        <v>20</v>
      </c>
      <c r="C73" s="3">
        <v>42522</v>
      </c>
      <c r="D73" s="9">
        <v>0.29499999999999998</v>
      </c>
      <c r="E73" s="9">
        <v>1395</v>
      </c>
      <c r="F73" s="9">
        <v>0.52</v>
      </c>
      <c r="G73" s="16"/>
      <c r="H73" s="4"/>
      <c r="I73" s="4"/>
      <c r="J73" s="4"/>
      <c r="K73" s="4"/>
      <c r="L73" s="4" t="str">
        <f>IF(OR(ISBLANK(E73),ISBLANK(H73)),"",H73/E73)</f>
        <v/>
      </c>
      <c r="M73" s="25">
        <f t="shared" si="26"/>
        <v>176.27118644067798</v>
      </c>
      <c r="N73" s="25">
        <f t="shared" si="27"/>
        <v>0.37275985663082439</v>
      </c>
      <c r="O73" s="22">
        <f t="shared" si="28"/>
        <v>9800</v>
      </c>
      <c r="P73" s="8" t="s">
        <v>21</v>
      </c>
    </row>
    <row r="74" spans="1:16" x14ac:dyDescent="0.25">
      <c r="A74" s="8" t="s">
        <v>15</v>
      </c>
      <c r="B74" s="8" t="s">
        <v>19</v>
      </c>
      <c r="C74" s="3">
        <v>43983</v>
      </c>
      <c r="D74" s="9">
        <v>0.55000000000000004</v>
      </c>
      <c r="E74" s="9">
        <v>228</v>
      </c>
      <c r="F74" s="9">
        <v>0.52100000000000002</v>
      </c>
      <c r="G74" s="16">
        <v>7200</v>
      </c>
      <c r="H74" s="4">
        <f t="shared" ref="H74:H81" si="29">IF(ISBLANK(G74),"",U$10/O74*G74)</f>
        <v>8120.9027800245367</v>
      </c>
      <c r="I74" s="4">
        <f>G74/F74</f>
        <v>13819.57773512476</v>
      </c>
      <c r="J74" s="4">
        <f>H74/F74</f>
        <v>15587.145451102757</v>
      </c>
      <c r="K74" s="4">
        <f>IF(OR(ISBLANK(D74),ISBLANK(H74)),"",H74/D74)</f>
        <v>14765.277781862793</v>
      </c>
      <c r="L74" s="4">
        <f>IF(OR(ISBLANK(E74),ISBLANK(H74)),"",H74/E74)</f>
        <v>35.617994649230425</v>
      </c>
      <c r="M74" s="25">
        <f t="shared" si="26"/>
        <v>94.72727272727272</v>
      </c>
      <c r="N74" s="25">
        <f t="shared" si="27"/>
        <v>2.2850877192982457</v>
      </c>
      <c r="O74" s="22">
        <f t="shared" si="28"/>
        <v>11436.23</v>
      </c>
      <c r="P74" s="8"/>
    </row>
    <row r="75" spans="1:16" x14ac:dyDescent="0.25">
      <c r="A75" s="8" t="s">
        <v>15</v>
      </c>
      <c r="B75" s="8" t="s">
        <v>19</v>
      </c>
      <c r="C75" s="3">
        <v>43252</v>
      </c>
      <c r="D75" s="9">
        <v>0.35</v>
      </c>
      <c r="E75" s="9">
        <v>630</v>
      </c>
      <c r="F75" s="9">
        <v>0.52600000000000002</v>
      </c>
      <c r="G75" s="16"/>
      <c r="H75" s="4" t="str">
        <f t="shared" si="29"/>
        <v/>
      </c>
      <c r="I75" s="4"/>
      <c r="J75" s="4"/>
      <c r="K75" s="4"/>
      <c r="L75" s="4"/>
      <c r="M75" s="25">
        <f t="shared" si="26"/>
        <v>150.28571428571431</v>
      </c>
      <c r="N75" s="25">
        <f t="shared" si="27"/>
        <v>0.83492063492063506</v>
      </c>
      <c r="O75" s="22">
        <f t="shared" si="28"/>
        <v>11068.57</v>
      </c>
      <c r="P75" s="13" t="s">
        <v>45</v>
      </c>
    </row>
    <row r="76" spans="1:16" x14ac:dyDescent="0.25">
      <c r="A76" s="8" t="s">
        <v>17</v>
      </c>
      <c r="B76" s="8" t="s">
        <v>19</v>
      </c>
      <c r="C76" s="3">
        <v>43252</v>
      </c>
      <c r="D76" s="9">
        <v>0.42</v>
      </c>
      <c r="E76" s="9">
        <v>915</v>
      </c>
      <c r="F76" s="9">
        <v>0.63900000000000001</v>
      </c>
      <c r="G76" s="16"/>
      <c r="H76" s="4" t="str">
        <f t="shared" si="29"/>
        <v/>
      </c>
      <c r="I76" s="4"/>
      <c r="J76" s="4"/>
      <c r="K76" s="4"/>
      <c r="L76" s="4"/>
      <c r="M76" s="25">
        <f t="shared" si="26"/>
        <v>152.14285714285717</v>
      </c>
      <c r="N76" s="25">
        <f t="shared" si="27"/>
        <v>0.69836065573770489</v>
      </c>
      <c r="O76" s="22">
        <f t="shared" si="28"/>
        <v>11068.57</v>
      </c>
      <c r="P76" s="13" t="s">
        <v>45</v>
      </c>
    </row>
    <row r="77" spans="1:16" x14ac:dyDescent="0.25">
      <c r="A77" s="8" t="s">
        <v>15</v>
      </c>
      <c r="B77" s="8" t="s">
        <v>19</v>
      </c>
      <c r="C77" s="3">
        <v>44562</v>
      </c>
      <c r="D77" s="9">
        <v>0.4</v>
      </c>
      <c r="E77" s="9">
        <v>576</v>
      </c>
      <c r="F77" s="9">
        <v>0.64100000000000001</v>
      </c>
      <c r="G77" s="16">
        <v>21700</v>
      </c>
      <c r="H77" s="4">
        <f t="shared" si="29"/>
        <v>22293.522147576172</v>
      </c>
      <c r="I77" s="4">
        <f>G77/F77</f>
        <v>33853.354134165369</v>
      </c>
      <c r="J77" s="4">
        <f>H77/F77</f>
        <v>34779.285721647691</v>
      </c>
      <c r="K77" s="4">
        <f>IF(OR(ISBLANK(D77),ISBLANK(H77)),"",H77/D77)</f>
        <v>55733.805368940426</v>
      </c>
      <c r="L77" s="4">
        <f>IF(OR(ISBLANK(E77),ISBLANK(H77)),"",H77/E77)</f>
        <v>38.704031506208629</v>
      </c>
      <c r="M77" s="25">
        <f t="shared" si="26"/>
        <v>160.25</v>
      </c>
      <c r="N77" s="25">
        <f t="shared" si="27"/>
        <v>1.1128472222222223</v>
      </c>
      <c r="O77" s="22">
        <f t="shared" si="28"/>
        <v>12555.55</v>
      </c>
      <c r="P77" s="8" t="s">
        <v>23</v>
      </c>
    </row>
    <row r="78" spans="1:16" x14ac:dyDescent="0.25">
      <c r="A78" s="8" t="s">
        <v>15</v>
      </c>
      <c r="B78" s="8" t="s">
        <v>19</v>
      </c>
      <c r="C78" s="3">
        <v>44348</v>
      </c>
      <c r="D78" s="9">
        <v>0.61</v>
      </c>
      <c r="E78" s="9">
        <v>480</v>
      </c>
      <c r="F78" s="9">
        <v>0.64800000000000002</v>
      </c>
      <c r="G78" s="16">
        <v>33000</v>
      </c>
      <c r="H78" s="4">
        <f t="shared" si="29"/>
        <v>36607.144515709566</v>
      </c>
      <c r="I78" s="4">
        <f>G78/F78</f>
        <v>50925.925925925927</v>
      </c>
      <c r="J78" s="4">
        <f>H78/F78</f>
        <v>56492.506968687601</v>
      </c>
      <c r="K78" s="4">
        <f>IF(OR(ISBLANK(D78),ISBLANK(H78)),"",H78/D78)</f>
        <v>60011.712320835359</v>
      </c>
      <c r="L78" s="4">
        <f>IF(OR(ISBLANK(E78),ISBLANK(H78)),"",H78/E78)</f>
        <v>76.26488440772826</v>
      </c>
      <c r="M78" s="25">
        <f t="shared" si="26"/>
        <v>106.22950819672133</v>
      </c>
      <c r="N78" s="25">
        <f t="shared" si="27"/>
        <v>1.35</v>
      </c>
      <c r="O78" s="22">
        <f t="shared" si="28"/>
        <v>11627.94</v>
      </c>
      <c r="P78" s="8"/>
    </row>
    <row r="79" spans="1:16" x14ac:dyDescent="0.25">
      <c r="A79" s="8" t="s">
        <v>15</v>
      </c>
      <c r="B79" s="8" t="s">
        <v>19</v>
      </c>
      <c r="C79" s="3">
        <v>43252</v>
      </c>
      <c r="D79" s="9">
        <v>0.55000000000000004</v>
      </c>
      <c r="E79" s="9">
        <v>252</v>
      </c>
      <c r="F79" s="9">
        <v>0.82399999999999995</v>
      </c>
      <c r="G79" s="16"/>
      <c r="H79" s="4" t="str">
        <f t="shared" si="29"/>
        <v/>
      </c>
      <c r="I79" s="4"/>
      <c r="J79" s="4"/>
      <c r="K79" s="4"/>
      <c r="L79" s="4"/>
      <c r="M79" s="25">
        <f t="shared" si="26"/>
        <v>149.81818181818181</v>
      </c>
      <c r="N79" s="25">
        <f t="shared" si="27"/>
        <v>3.2698412698412693</v>
      </c>
      <c r="O79" s="22">
        <f t="shared" si="28"/>
        <v>11068.57</v>
      </c>
      <c r="P79" s="13" t="s">
        <v>45</v>
      </c>
    </row>
    <row r="80" spans="1:16" x14ac:dyDescent="0.25">
      <c r="A80" s="8" t="s">
        <v>15</v>
      </c>
      <c r="B80" s="8" t="s">
        <v>19</v>
      </c>
      <c r="C80" s="3">
        <v>43983</v>
      </c>
      <c r="D80" s="9">
        <v>1</v>
      </c>
      <c r="E80" s="9">
        <v>297</v>
      </c>
      <c r="F80" s="9">
        <v>0.97099999999999997</v>
      </c>
      <c r="G80" s="16">
        <v>10000</v>
      </c>
      <c r="H80" s="4">
        <f t="shared" si="29"/>
        <v>11279.031638922967</v>
      </c>
      <c r="I80" s="4">
        <f>G80/F80</f>
        <v>10298.661174047375</v>
      </c>
      <c r="J80" s="4">
        <f>H80/F80</f>
        <v>11615.892522062788</v>
      </c>
      <c r="K80" s="4">
        <f>IF(OR(ISBLANK(D80),ISBLANK(H80)),"",H80/D80)</f>
        <v>11279.031638922967</v>
      </c>
      <c r="L80" s="4">
        <f>IF(OR(ISBLANK(E80),ISBLANK(H80)),"",H80/E80)</f>
        <v>37.976537504791132</v>
      </c>
      <c r="M80" s="25">
        <f t="shared" si="26"/>
        <v>97.1</v>
      </c>
      <c r="N80" s="25">
        <f t="shared" si="27"/>
        <v>3.269360269360269</v>
      </c>
      <c r="O80" s="22">
        <f t="shared" si="28"/>
        <v>11436.23</v>
      </c>
      <c r="P80" s="8"/>
    </row>
    <row r="81" spans="1:16" x14ac:dyDescent="0.25">
      <c r="A81" s="8" t="s">
        <v>17</v>
      </c>
      <c r="B81" s="8" t="s">
        <v>19</v>
      </c>
      <c r="C81" s="3">
        <v>43252</v>
      </c>
      <c r="D81" s="9">
        <v>0.92</v>
      </c>
      <c r="E81" s="9">
        <v>566</v>
      </c>
      <c r="F81" s="9">
        <v>1.0649999999999999</v>
      </c>
      <c r="G81" s="16"/>
      <c r="H81" s="4" t="str">
        <f t="shared" si="29"/>
        <v/>
      </c>
      <c r="I81" s="4"/>
      <c r="J81" s="4"/>
      <c r="K81" s="4"/>
      <c r="L81" s="4"/>
      <c r="M81" s="25">
        <f t="shared" si="26"/>
        <v>115.76086956521738</v>
      </c>
      <c r="N81" s="25">
        <f t="shared" si="27"/>
        <v>1.8816254416961129</v>
      </c>
      <c r="O81" s="22">
        <f t="shared" si="28"/>
        <v>11068.57</v>
      </c>
      <c r="P81" s="13" t="s">
        <v>45</v>
      </c>
    </row>
    <row r="82" spans="1:16" x14ac:dyDescent="0.25">
      <c r="A82" s="8" t="s">
        <v>18</v>
      </c>
      <c r="B82" s="8" t="s">
        <v>19</v>
      </c>
      <c r="C82" s="3">
        <v>43983</v>
      </c>
      <c r="D82" s="9">
        <v>0.95</v>
      </c>
      <c r="E82" s="9">
        <v>624</v>
      </c>
      <c r="F82" s="9">
        <v>1.17</v>
      </c>
      <c r="G82" s="16"/>
      <c r="H82" s="4"/>
      <c r="I82" s="4"/>
      <c r="J82" s="4"/>
      <c r="K82" s="4"/>
      <c r="L82" s="4" t="str">
        <f>IF(OR(ISBLANK(E82),ISBLANK(H82)),"",H82/E82)</f>
        <v/>
      </c>
      <c r="M82" s="25">
        <f t="shared" si="26"/>
        <v>123.15789473684211</v>
      </c>
      <c r="N82" s="25">
        <f t="shared" si="27"/>
        <v>1.875</v>
      </c>
      <c r="O82" s="22">
        <f t="shared" si="28"/>
        <v>11436.23</v>
      </c>
      <c r="P82" s="13" t="s">
        <v>45</v>
      </c>
    </row>
    <row r="83" spans="1:16" x14ac:dyDescent="0.25">
      <c r="A83" s="17" t="s">
        <v>50</v>
      </c>
      <c r="B83" s="8" t="s">
        <v>20</v>
      </c>
      <c r="C83" s="3">
        <v>42522</v>
      </c>
      <c r="D83" s="9">
        <v>0.67</v>
      </c>
      <c r="E83" s="9">
        <v>1561</v>
      </c>
      <c r="F83" s="9">
        <v>1.19</v>
      </c>
      <c r="G83" s="16"/>
      <c r="H83" s="4"/>
      <c r="I83" s="4"/>
      <c r="J83" s="4"/>
      <c r="K83" s="4"/>
      <c r="L83" s="4" t="str">
        <f>IF(OR(ISBLANK(E83),ISBLANK(H83)),"",H83/E83)</f>
        <v/>
      </c>
      <c r="M83" s="25">
        <f t="shared" si="26"/>
        <v>177.61194029850745</v>
      </c>
      <c r="N83" s="25">
        <f t="shared" si="27"/>
        <v>0.7623318385650224</v>
      </c>
      <c r="O83" s="22">
        <f t="shared" si="28"/>
        <v>9800</v>
      </c>
      <c r="P83" s="8" t="s">
        <v>21</v>
      </c>
    </row>
  </sheetData>
  <autoFilter ref="A1:P83" xr:uid="{EE081C21-F18F-42EA-91AE-C1597D91A278}">
    <sortState xmlns:xlrd2="http://schemas.microsoft.com/office/spreadsheetml/2017/richdata2" ref="A24:P83">
      <sortCondition ref="F1:F8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Alimena</dc:creator>
  <cp:lastModifiedBy>Andrew Goldberg</cp:lastModifiedBy>
  <dcterms:created xsi:type="dcterms:W3CDTF">2022-02-21T18:22:47Z</dcterms:created>
  <dcterms:modified xsi:type="dcterms:W3CDTF">2022-06-20T16:56:53Z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e29e37d-a8a4-4222-a804-8a2bb3536c03_Enabled">
    <vt:lpwstr>true</vt:lpwstr>
  </property>
  <property fmtid="{D5CDD505-2E9C-101B-9397-08002B2CF9AE}" pid="3" name="MSIP_Label_ae29e37d-a8a4-4222-a804-8a2bb3536c03_SetDate">
    <vt:lpwstr>2022-02-21T18:22:47Z</vt:lpwstr>
  </property>
  <property fmtid="{D5CDD505-2E9C-101B-9397-08002B2CF9AE}" pid="4" name="MSIP_Label_ae29e37d-a8a4-4222-a804-8a2bb3536c03_Method">
    <vt:lpwstr>Standard</vt:lpwstr>
  </property>
  <property fmtid="{D5CDD505-2E9C-101B-9397-08002B2CF9AE}" pid="5" name="MSIP_Label_ae29e37d-a8a4-4222-a804-8a2bb3536c03_Name">
    <vt:lpwstr>General (Default)</vt:lpwstr>
  </property>
  <property fmtid="{D5CDD505-2E9C-101B-9397-08002B2CF9AE}" pid="6" name="MSIP_Label_ae29e37d-a8a4-4222-a804-8a2bb3536c03_SiteId">
    <vt:lpwstr>cb2bab3d-7d90-44ea-9e31-531011b1213d</vt:lpwstr>
  </property>
  <property fmtid="{D5CDD505-2E9C-101B-9397-08002B2CF9AE}" pid="7" name="MSIP_Label_ae29e37d-a8a4-4222-a804-8a2bb3536c03_ActionId">
    <vt:lpwstr>8689c9fc-70b8-4774-8102-a59562979082</vt:lpwstr>
  </property>
  <property fmtid="{D5CDD505-2E9C-101B-9397-08002B2CF9AE}" pid="8" name="MSIP_Label_ae29e37d-a8a4-4222-a804-8a2bb3536c03_ContentBits">
    <vt:lpwstr>0</vt:lpwstr>
  </property>
</Properties>
</file>