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straore\Downloads\"/>
    </mc:Choice>
  </mc:AlternateContent>
  <xr:revisionPtr revIDLastSave="0" documentId="13_ncr:1_{A5AAA16B-D200-4984-8D23-C0E66C45B962}" xr6:coauthVersionLast="36" xr6:coauthVersionMax="47" xr10:uidLastSave="{00000000-0000-0000-0000-000000000000}"/>
  <bookViews>
    <workbookView xWindow="0" yWindow="0" windowWidth="23040" windowHeight="8484" xr2:uid="{D5DBF5CD-0870-4432-91EF-1FCABB8BF5D2}"/>
  </bookViews>
  <sheets>
    <sheet name="2016 LULC Phosphorus Loa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7" i="1" l="1"/>
  <c r="H7" i="1"/>
  <c r="I7" i="1"/>
  <c r="AC7" i="1" s="1"/>
  <c r="K7" i="1"/>
  <c r="Q7" i="1"/>
  <c r="V7" i="1"/>
  <c r="AA7" i="1" s="1"/>
  <c r="W7" i="1"/>
  <c r="X7" i="1"/>
  <c r="Y7" i="1"/>
  <c r="Z7" i="1"/>
  <c r="AD7" i="1"/>
  <c r="AB7" i="1" l="1"/>
  <c r="AE7" i="1"/>
  <c r="AF7" i="1" s="1"/>
  <c r="Q6" i="1"/>
  <c r="AD6" i="1" s="1"/>
  <c r="Q8" i="1"/>
  <c r="AD8" i="1" s="1"/>
  <c r="Q9" i="1"/>
  <c r="AD9" i="1" s="1"/>
  <c r="Q10" i="1"/>
  <c r="AD10" i="1" s="1"/>
  <c r="Q11" i="1"/>
  <c r="AD11" i="1" s="1"/>
  <c r="Q12" i="1"/>
  <c r="AD12" i="1" s="1"/>
  <c r="Q13" i="1"/>
  <c r="AD13" i="1" s="1"/>
  <c r="Q5" i="1"/>
  <c r="AD5" i="1" s="1"/>
  <c r="Z13" i="1"/>
  <c r="AA13" i="1"/>
  <c r="Z12" i="1"/>
  <c r="X12" i="1"/>
  <c r="V12" i="1"/>
  <c r="AA12" i="1" s="1"/>
  <c r="Y12" i="1"/>
  <c r="W12" i="1"/>
  <c r="Y11" i="1"/>
  <c r="X11" i="1"/>
  <c r="AA11" i="1"/>
  <c r="Z11" i="1"/>
  <c r="Y10" i="1"/>
  <c r="V10" i="1"/>
  <c r="AA10" i="1" s="1"/>
  <c r="Z10" i="1"/>
  <c r="X10" i="1"/>
  <c r="Z9" i="1"/>
  <c r="X9" i="1"/>
  <c r="V9" i="1"/>
  <c r="W9" i="1"/>
  <c r="X8" i="1"/>
  <c r="V8" i="1"/>
  <c r="AA8" i="1" s="1"/>
  <c r="W8" i="1"/>
  <c r="V6" i="1"/>
  <c r="AA6" i="1" s="1"/>
  <c r="Y6" i="1"/>
  <c r="W6" i="1"/>
  <c r="Z5" i="1"/>
  <c r="W5" i="1"/>
  <c r="V5" i="1"/>
  <c r="AA5" i="1" s="1"/>
  <c r="P14" i="1"/>
  <c r="O14" i="1"/>
  <c r="Y5" i="1"/>
  <c r="L14" i="1"/>
  <c r="D14" i="1"/>
  <c r="C14" i="1"/>
  <c r="H14" i="1" s="1"/>
  <c r="E13" i="1"/>
  <c r="H13" i="1" s="1"/>
  <c r="I13" i="1" s="1"/>
  <c r="K13" i="1" s="1"/>
  <c r="E12" i="1"/>
  <c r="H12" i="1" s="1"/>
  <c r="I12" i="1" s="1"/>
  <c r="K12" i="1" s="1"/>
  <c r="E11" i="1"/>
  <c r="H11" i="1" s="1"/>
  <c r="I11" i="1" s="1"/>
  <c r="K11" i="1" s="1"/>
  <c r="E10" i="1"/>
  <c r="H10" i="1" s="1"/>
  <c r="I10" i="1" s="1"/>
  <c r="K10" i="1" s="1"/>
  <c r="E9" i="1"/>
  <c r="H9" i="1" s="1"/>
  <c r="I9" i="1" s="1"/>
  <c r="K9" i="1" s="1"/>
  <c r="E8" i="1"/>
  <c r="H8" i="1" s="1"/>
  <c r="I8" i="1" s="1"/>
  <c r="K8" i="1" s="1"/>
  <c r="E6" i="1"/>
  <c r="H6" i="1" s="1"/>
  <c r="E5" i="1"/>
  <c r="H5" i="1" s="1"/>
  <c r="I5" i="1" s="1"/>
  <c r="AC5" i="1" s="1"/>
  <c r="AC11" i="1" l="1"/>
  <c r="AC10" i="1"/>
  <c r="AC8" i="1"/>
  <c r="E14" i="1"/>
  <c r="I6" i="1"/>
  <c r="K6" i="1" s="1"/>
  <c r="AC13" i="1"/>
  <c r="AC12" i="1"/>
  <c r="AC9" i="1"/>
  <c r="Y8" i="1"/>
  <c r="AA9" i="1"/>
  <c r="AA14" i="1" s="1"/>
  <c r="Q14" i="1"/>
  <c r="X6" i="1"/>
  <c r="Z8" i="1"/>
  <c r="W11" i="1"/>
  <c r="AB12" i="1"/>
  <c r="W13" i="1"/>
  <c r="M14" i="1"/>
  <c r="X5" i="1"/>
  <c r="Z6" i="1"/>
  <c r="Y9" i="1"/>
  <c r="W10" i="1"/>
  <c r="X13" i="1"/>
  <c r="N14" i="1"/>
  <c r="Y13" i="1"/>
  <c r="K5" i="1"/>
  <c r="AC6" i="1" l="1"/>
  <c r="K14" i="1"/>
  <c r="I14" i="1"/>
  <c r="AC14" i="1"/>
  <c r="AE12" i="1"/>
  <c r="AF12" i="1" s="1"/>
  <c r="AB10" i="1"/>
  <c r="AE10" i="1" s="1"/>
  <c r="AF10" i="1" s="1"/>
  <c r="AE13" i="1"/>
  <c r="Z14" i="1"/>
  <c r="AB9" i="1"/>
  <c r="AE9" i="1" s="1"/>
  <c r="AF9" i="1" s="1"/>
  <c r="Y14" i="1"/>
  <c r="AB11" i="1"/>
  <c r="AE11" i="1" s="1"/>
  <c r="AF11" i="1" s="1"/>
  <c r="AB8" i="1"/>
  <c r="AE8" i="1" s="1"/>
  <c r="AF8" i="1" s="1"/>
  <c r="AB6" i="1"/>
  <c r="AE6" i="1" s="1"/>
  <c r="AF6" i="1" s="1"/>
  <c r="AB13" i="1"/>
  <c r="W14" i="1"/>
  <c r="X14" i="1"/>
  <c r="AB5" i="1"/>
  <c r="AE5" i="1" s="1"/>
  <c r="AF13" i="1" l="1"/>
  <c r="AE14" i="1"/>
  <c r="AF5" i="1"/>
  <c r="AB14" i="1"/>
  <c r="AF14" i="1" l="1"/>
</calcChain>
</file>

<file path=xl/sharedStrings.xml><?xml version="1.0" encoding="utf-8"?>
<sst xmlns="http://schemas.openxmlformats.org/spreadsheetml/2006/main" count="51" uniqueCount="36">
  <si>
    <t>Phosphorus Land Use Group</t>
  </si>
  <si>
    <t>Total Area (ac)</t>
  </si>
  <si>
    <t>Impervious Area (ac)</t>
  </si>
  <si>
    <t>Directly Connected Impervious Area</t>
  </si>
  <si>
    <t>Pervious Area Phosphorus Load</t>
  </si>
  <si>
    <t>Disconnected Impervious Area</t>
  </si>
  <si>
    <t>Total Avg Annual Phosphorus Load
(lb/yr)</t>
  </si>
  <si>
    <t>Percent Impervious</t>
  </si>
  <si>
    <t>Sutherland Coeffs</t>
  </si>
  <si>
    <t>Percent Directly Connected Impervious Area (%)</t>
  </si>
  <si>
    <t>Directly Connected Impervious Area (ac)</t>
  </si>
  <si>
    <t>Phosphorus Loading Export Rate (lb/ac/yr)</t>
  </si>
  <si>
    <t>Avg Annual Phosphorus Export Load (lb/yr)</t>
  </si>
  <si>
    <t>Perv HSG Area (ac)</t>
  </si>
  <si>
    <t>Phosphorus Export Loading Rate (lb/ac/yr)</t>
  </si>
  <si>
    <t>Disconnected Impervious Area
(ac)</t>
  </si>
  <si>
    <t>Pervious Area Composite Phosphorus Export Loading Rate
(lb/ac/yr)</t>
  </si>
  <si>
    <t>Avg Annual Phosphorus Load
(lb/yr)</t>
  </si>
  <si>
    <t>A</t>
  </si>
  <si>
    <t>B</t>
  </si>
  <si>
    <t>C</t>
  </si>
  <si>
    <t>D</t>
  </si>
  <si>
    <t>Unk</t>
  </si>
  <si>
    <t>Total</t>
  </si>
  <si>
    <t>Commercial</t>
  </si>
  <si>
    <t>Industrial</t>
  </si>
  <si>
    <t>Tax Exempt/Mixed Other/Mixed Commercial</t>
  </si>
  <si>
    <t xml:space="preserve">Mixed Primarily residential/ Multi-Family Residential </t>
  </si>
  <si>
    <t>Other residential/ Single Family residential</t>
  </si>
  <si>
    <t>Right-of-way</t>
  </si>
  <si>
    <t>Forest</t>
  </si>
  <si>
    <t>Open land/ Recreational/Unknown</t>
  </si>
  <si>
    <t>Agricultural</t>
  </si>
  <si>
    <t>Fill in these cells</t>
  </si>
  <si>
    <t>Calculated values</t>
  </si>
  <si>
    <t>Fixed values provided by EPA and MassDEP. Please see https://www.mass.gov/doc/2016-massachusetts-small-ms4-permit-pollutant-loading-export-rates/download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</si>
</sst>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0.0_);_(* \(#,##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0" fillId="0" borderId="1" xfId="0" applyBorder="1"/>
    <xf numFmtId="164" fontId="0" fillId="3" borderId="1" xfId="0" applyNumberFormat="1" applyFill="1" applyBorder="1"/>
    <xf numFmtId="9" fontId="0" fillId="4" borderId="1" xfId="2" applyFont="1" applyFill="1" applyBorder="1"/>
    <xf numFmtId="0" fontId="0" fillId="5" borderId="1" xfId="0" applyFill="1" applyBorder="1"/>
    <xf numFmtId="165" fontId="0" fillId="4" borderId="1" xfId="2" applyNumberFormat="1" applyFont="1" applyFill="1" applyBorder="1"/>
    <xf numFmtId="164" fontId="0" fillId="4" borderId="1" xfId="0" applyNumberFormat="1" applyFill="1" applyBorder="1"/>
    <xf numFmtId="2" fontId="0" fillId="5" borderId="1" xfId="0" applyNumberFormat="1" applyFill="1" applyBorder="1"/>
    <xf numFmtId="166" fontId="0" fillId="4" borderId="1" xfId="1" applyNumberFormat="1" applyFont="1" applyFill="1" applyBorder="1"/>
    <xf numFmtId="0" fontId="0" fillId="0" borderId="4" xfId="0" applyBorder="1"/>
    <xf numFmtId="166" fontId="0" fillId="0" borderId="4" xfId="1" applyNumberFormat="1" applyFont="1" applyBorder="1"/>
    <xf numFmtId="9" fontId="0" fillId="0" borderId="4" xfId="2" applyFont="1" applyBorder="1"/>
    <xf numFmtId="9" fontId="0" fillId="0" borderId="4" xfId="2" applyFont="1" applyFill="1" applyBorder="1"/>
    <xf numFmtId="166" fontId="0" fillId="0" borderId="0" xfId="1" applyNumberFormat="1" applyFont="1"/>
    <xf numFmtId="0" fontId="0" fillId="3" borderId="1" xfId="0" applyFill="1" applyBorder="1"/>
    <xf numFmtId="0" fontId="0" fillId="4" borderId="1" xfId="0" applyFill="1" applyBorder="1"/>
    <xf numFmtId="0" fontId="0" fillId="0" borderId="0" xfId="0" applyAlignment="1">
      <alignment wrapText="1"/>
    </xf>
    <xf numFmtId="166" fontId="0" fillId="3" borderId="1" xfId="0" applyNumberFormat="1" applyFill="1" applyBorder="1"/>
    <xf numFmtId="43" fontId="0" fillId="5" borderId="1" xfId="1" applyFont="1" applyFill="1" applyBorder="1"/>
    <xf numFmtId="166" fontId="0" fillId="0" borderId="0" xfId="0" applyNumberFormat="1"/>
    <xf numFmtId="164" fontId="0" fillId="0" borderId="0" xfId="0" applyNumberFormat="1"/>
    <xf numFmtId="43" fontId="0" fillId="0" borderId="0" xfId="0" applyNumberFormat="1"/>
    <xf numFmtId="0" fontId="0" fillId="0" borderId="1" xfId="0" applyBorder="1" applyAlignment="1">
      <alignment wrapText="1"/>
    </xf>
    <xf numFmtId="0" fontId="2" fillId="2" borderId="1" xfId="0" applyFont="1" applyFill="1" applyBorder="1" applyAlignment="1">
      <alignment horizontal="center" wrapText="1"/>
    </xf>
    <xf numFmtId="0" fontId="3" fillId="0" borderId="0" xfId="0" applyFont="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59054</xdr:colOff>
      <xdr:row>19</xdr:row>
      <xdr:rowOff>15240</xdr:rowOff>
    </xdr:from>
    <xdr:to>
      <xdr:col>21</xdr:col>
      <xdr:colOff>257175</xdr:colOff>
      <xdr:row>28</xdr:row>
      <xdr:rowOff>7620</xdr:rowOff>
    </xdr:to>
    <xdr:sp macro="" textlink="">
      <xdr:nvSpPr>
        <xdr:cNvPr id="2" name="TextBox 1">
          <a:extLst>
            <a:ext uri="{FF2B5EF4-FFF2-40B4-BE49-F238E27FC236}">
              <a16:creationId xmlns:a16="http://schemas.microsoft.com/office/drawing/2014/main" id="{B918B9E7-EBAF-4B46-AA60-C6B5DD9B37C6}"/>
            </a:ext>
          </a:extLst>
        </xdr:cNvPr>
        <xdr:cNvSpPr txBox="1"/>
      </xdr:nvSpPr>
      <xdr:spPr>
        <a:xfrm>
          <a:off x="668654" y="4945380"/>
          <a:ext cx="15255241"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pPr marL="0" marR="0" lvl="0" indent="0" defTabSz="914400" eaLnBrk="1" fontAlgn="auto" latinLnBrk="0" hangingPunct="1">
            <a:lnSpc>
              <a:spcPct val="100000"/>
            </a:lnSpc>
            <a:spcBef>
              <a:spcPts val="0"/>
            </a:spcBef>
            <a:spcAft>
              <a:spcPts val="0"/>
            </a:spcAft>
            <a:buClrTx/>
            <a:buSzTx/>
            <a:buFontTx/>
            <a:buNone/>
            <a:tabLst/>
            <a:defRPr/>
          </a:pPr>
          <a:r>
            <a:rPr lang="en-US" sz="1100"/>
            <a:t>1. </a:t>
          </a:r>
          <a:r>
            <a:rPr lang="en-US" sz="1100" b="1"/>
            <a:t>History:  </a:t>
          </a:r>
          <a:r>
            <a:rPr lang="en-US" sz="1100" baseline="0">
              <a:solidFill>
                <a:schemeClr val="dk1"/>
              </a:solidFill>
              <a:effectLst/>
              <a:latin typeface="+mn-lt"/>
              <a:ea typeface="+mn-ea"/>
              <a:cs typeface="+mn-cs"/>
            </a:rPr>
            <a:t>This spreadsheet was orginally developed by Brown and Caldwell to calculate baseline phosphorus loads using 2005 Land Use data. In order to use this spreadsheet for the 2016 Land Use/Land Cover Dataset on MassGIS the Phosphorus Loading Export Rates were augmented consistent with </a:t>
          </a:r>
          <a:r>
            <a:rPr lang="en-US" sz="1100" b="1">
              <a:solidFill>
                <a:schemeClr val="dk1"/>
              </a:solidFill>
              <a:effectLst/>
              <a:latin typeface="+mn-lt"/>
              <a:ea typeface="+mn-ea"/>
              <a:cs typeface="+mn-cs"/>
            </a:rPr>
            <a:t>https://www.mass.gov/doc/2016-massachusetts-small-ms4-permit-pollutant-loading-export-rates/download </a:t>
          </a:r>
          <a:r>
            <a:rPr lang="en-US" sz="1100" b="0" baseline="0">
              <a:solidFill>
                <a:sysClr val="windowText" lastClr="000000"/>
              </a:solidFill>
              <a:effectLst/>
              <a:latin typeface="+mn-lt"/>
              <a:ea typeface="+mn-ea"/>
              <a:cs typeface="+mn-cs"/>
            </a:rPr>
            <a:t>in order to correct discrepancies between the 2005 land use and 2016 land use GIS datasets. </a:t>
          </a:r>
          <a:endParaRPr lang="en-US" b="1">
            <a:solidFill>
              <a:srgbClr val="FF0000"/>
            </a:solidFill>
            <a:effectLst/>
          </a:endParaRPr>
        </a:p>
        <a:p>
          <a:r>
            <a:rPr lang="en-US" sz="1100" baseline="0"/>
            <a:t>2. Only edit the yellow cells.</a:t>
          </a:r>
        </a:p>
        <a:p>
          <a:r>
            <a:rPr lang="en-US" sz="1100" baseline="0"/>
            <a:t>3. Brown and Caldwell is providing this spreadsheet as a courtesy to third parties. Brown and Caldwell makes no guarantees or warranties about its accuracy. You are responsible for verying all calculations. If you identify any issues, please contact Matt Davis (see contact info below)</a:t>
          </a:r>
        </a:p>
        <a:p>
          <a:r>
            <a:rPr lang="en-US" sz="1100" baseline="0"/>
            <a:t>4. For a detailed discussion of how baseline phosphorus loads are calculated using 2005 Land Use data, please watch the recorded video from the Charles River Watershed Association Phopshorus Control Planning Workshop #1 that was held on 3/8/2022.</a:t>
          </a:r>
        </a:p>
        <a:p>
          <a:r>
            <a:rPr lang="en-US" sz="1100"/>
            <a:t>5.</a:t>
          </a:r>
          <a:r>
            <a:rPr lang="en-US" sz="1100" baseline="0"/>
            <a:t> Please contact Matt Davis at Brown and Caldwell if you have any questions. Email: mdavis@brwncald.com.</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CF0EE-EA23-4F41-A767-7DFBCA9F2200}">
  <dimension ref="B2:AF22"/>
  <sheetViews>
    <sheetView tabSelected="1" topLeftCell="A10" workbookViewId="0">
      <selection activeCell="B17" sqref="B17"/>
    </sheetView>
  </sheetViews>
  <sheetFormatPr defaultRowHeight="14.4" x14ac:dyDescent="0.3"/>
  <cols>
    <col min="2" max="2" width="26.44140625" bestFit="1" customWidth="1"/>
    <col min="4" max="4" width="11.6640625" customWidth="1"/>
    <col min="5" max="5" width="12.5546875" customWidth="1"/>
    <col min="8" max="8" width="14.109375" customWidth="1"/>
    <col min="9" max="9" width="12.44140625" customWidth="1"/>
    <col min="10" max="10" width="13.44140625" customWidth="1"/>
    <col min="11" max="11" width="13.33203125" customWidth="1"/>
    <col min="29" max="29" width="14.88671875" customWidth="1"/>
    <col min="30" max="30" width="13.6640625" customWidth="1"/>
    <col min="31" max="31" width="12" customWidth="1"/>
    <col min="32" max="32" width="12.109375" customWidth="1"/>
  </cols>
  <sheetData>
    <row r="2" spans="2:32" s="16" customFormat="1" ht="15" customHeight="1" x14ac:dyDescent="0.3">
      <c r="B2" s="25" t="s">
        <v>0</v>
      </c>
      <c r="C2" s="26" t="s">
        <v>1</v>
      </c>
      <c r="D2" s="26" t="s">
        <v>2</v>
      </c>
      <c r="E2" s="28" t="s">
        <v>3</v>
      </c>
      <c r="F2" s="29"/>
      <c r="G2" s="29"/>
      <c r="H2" s="29"/>
      <c r="I2" s="29"/>
      <c r="J2" s="29"/>
      <c r="K2" s="30"/>
      <c r="L2" s="25" t="s">
        <v>4</v>
      </c>
      <c r="M2" s="25"/>
      <c r="N2" s="25"/>
      <c r="O2" s="25"/>
      <c r="P2" s="25"/>
      <c r="Q2" s="25"/>
      <c r="R2" s="25"/>
      <c r="S2" s="25"/>
      <c r="T2" s="25"/>
      <c r="U2" s="25"/>
      <c r="V2" s="25"/>
      <c r="W2" s="25"/>
      <c r="X2" s="25"/>
      <c r="Y2" s="25"/>
      <c r="Z2" s="25"/>
      <c r="AA2" s="25"/>
      <c r="AB2" s="25"/>
      <c r="AC2" s="25" t="s">
        <v>5</v>
      </c>
      <c r="AD2" s="25"/>
      <c r="AE2" s="25"/>
      <c r="AF2" s="25" t="s">
        <v>6</v>
      </c>
    </row>
    <row r="3" spans="2:32" s="16" customFormat="1" ht="15" customHeight="1" x14ac:dyDescent="0.3">
      <c r="B3" s="25"/>
      <c r="C3" s="31"/>
      <c r="D3" s="31"/>
      <c r="E3" s="26" t="s">
        <v>7</v>
      </c>
      <c r="F3" s="25" t="s">
        <v>8</v>
      </c>
      <c r="G3" s="25"/>
      <c r="H3" s="26" t="s">
        <v>9</v>
      </c>
      <c r="I3" s="25" t="s">
        <v>10</v>
      </c>
      <c r="J3" s="25" t="s">
        <v>11</v>
      </c>
      <c r="K3" s="25" t="s">
        <v>12</v>
      </c>
      <c r="L3" s="28" t="s">
        <v>13</v>
      </c>
      <c r="M3" s="29"/>
      <c r="N3" s="29"/>
      <c r="O3" s="29"/>
      <c r="P3" s="29"/>
      <c r="Q3" s="30"/>
      <c r="R3" s="25" t="s">
        <v>14</v>
      </c>
      <c r="S3" s="25"/>
      <c r="T3" s="25"/>
      <c r="U3" s="25"/>
      <c r="V3" s="25"/>
      <c r="W3" s="25" t="s">
        <v>12</v>
      </c>
      <c r="X3" s="25"/>
      <c r="Y3" s="25"/>
      <c r="Z3" s="25"/>
      <c r="AA3" s="25"/>
      <c r="AB3" s="25"/>
      <c r="AC3" s="25" t="s">
        <v>15</v>
      </c>
      <c r="AD3" s="25" t="s">
        <v>16</v>
      </c>
      <c r="AE3" s="25" t="s">
        <v>17</v>
      </c>
      <c r="AF3" s="25"/>
    </row>
    <row r="4" spans="2:32" s="16" customFormat="1" ht="70.2" customHeight="1" x14ac:dyDescent="0.3">
      <c r="B4" s="25"/>
      <c r="C4" s="27"/>
      <c r="D4" s="27"/>
      <c r="E4" s="27"/>
      <c r="F4" s="23" t="s">
        <v>18</v>
      </c>
      <c r="G4" s="23" t="s">
        <v>19</v>
      </c>
      <c r="H4" s="27"/>
      <c r="I4" s="25"/>
      <c r="J4" s="25"/>
      <c r="K4" s="25"/>
      <c r="L4" s="23" t="s">
        <v>18</v>
      </c>
      <c r="M4" s="23" t="s">
        <v>19</v>
      </c>
      <c r="N4" s="23" t="s">
        <v>20</v>
      </c>
      <c r="O4" s="23" t="s">
        <v>21</v>
      </c>
      <c r="P4" s="23" t="s">
        <v>22</v>
      </c>
      <c r="Q4" s="23" t="s">
        <v>23</v>
      </c>
      <c r="R4" s="23" t="s">
        <v>18</v>
      </c>
      <c r="S4" s="23" t="s">
        <v>19</v>
      </c>
      <c r="T4" s="23" t="s">
        <v>20</v>
      </c>
      <c r="U4" s="23" t="s">
        <v>21</v>
      </c>
      <c r="V4" s="23" t="s">
        <v>22</v>
      </c>
      <c r="W4" s="23" t="s">
        <v>18</v>
      </c>
      <c r="X4" s="23" t="s">
        <v>19</v>
      </c>
      <c r="Y4" s="23" t="s">
        <v>20</v>
      </c>
      <c r="Z4" s="23" t="s">
        <v>21</v>
      </c>
      <c r="AA4" s="23" t="s">
        <v>22</v>
      </c>
      <c r="AB4" s="23" t="s">
        <v>23</v>
      </c>
      <c r="AC4" s="25"/>
      <c r="AD4" s="25"/>
      <c r="AE4" s="25"/>
      <c r="AF4" s="25"/>
    </row>
    <row r="5" spans="2:32" x14ac:dyDescent="0.3">
      <c r="B5" s="1" t="s">
        <v>24</v>
      </c>
      <c r="C5" s="2"/>
      <c r="D5" s="2"/>
      <c r="E5" s="3">
        <f t="shared" ref="E5:E13" si="0">IF(C5="",0,D5/C5)</f>
        <v>0</v>
      </c>
      <c r="F5" s="4">
        <v>0.4</v>
      </c>
      <c r="G5" s="4">
        <v>1.2</v>
      </c>
      <c r="H5" s="5">
        <f t="shared" ref="H5:H13" si="1">IF(E5&lt;0.01,0,F5*(E5*100)^G5/100)</f>
        <v>0</v>
      </c>
      <c r="I5" s="6">
        <f t="shared" ref="I5:I13" si="2">H5*C5</f>
        <v>0</v>
      </c>
      <c r="J5" s="7">
        <v>1.78</v>
      </c>
      <c r="K5" s="8">
        <f t="shared" ref="K5:K13" si="3">J5*I5</f>
        <v>0</v>
      </c>
      <c r="L5" s="17"/>
      <c r="M5" s="17"/>
      <c r="N5" s="17"/>
      <c r="O5" s="17"/>
      <c r="P5" s="17"/>
      <c r="Q5" s="8">
        <f t="shared" ref="Q5:Q13" si="4">SUM(L5:P5)</f>
        <v>0</v>
      </c>
      <c r="R5" s="18">
        <v>0.03</v>
      </c>
      <c r="S5" s="18">
        <v>0.12</v>
      </c>
      <c r="T5" s="18">
        <v>0.21</v>
      </c>
      <c r="U5" s="18">
        <v>0.37</v>
      </c>
      <c r="V5" s="18">
        <f t="shared" ref="V5:V12" si="5">T5</f>
        <v>0.21</v>
      </c>
      <c r="W5" s="8">
        <f t="shared" ref="W5:W13" si="6">R5*L5</f>
        <v>0</v>
      </c>
      <c r="X5" s="8">
        <f t="shared" ref="X5:X13" si="7">S5*M5</f>
        <v>0</v>
      </c>
      <c r="Y5" s="8">
        <f t="shared" ref="Y5:Y13" si="8">T5*N5</f>
        <v>0</v>
      </c>
      <c r="Z5" s="8">
        <f t="shared" ref="Z5:Z13" si="9">U5*O5</f>
        <v>0</v>
      </c>
      <c r="AA5" s="8">
        <f t="shared" ref="AA5:AA13" si="10">V5*P5</f>
        <v>0</v>
      </c>
      <c r="AB5" s="8">
        <f t="shared" ref="AB5:AB13" si="11">SUM(W5:AA5)</f>
        <v>0</v>
      </c>
      <c r="AC5" s="8">
        <f t="shared" ref="AC5:AC13" si="12">D5-I5</f>
        <v>0</v>
      </c>
      <c r="AD5" s="8">
        <f t="shared" ref="AD5:AD13" si="13">IF(Q5&gt;0,AB5/Q5,0)</f>
        <v>0</v>
      </c>
      <c r="AE5" s="8">
        <f>AC5*AD5</f>
        <v>0</v>
      </c>
      <c r="AF5" s="8">
        <f t="shared" ref="AF5:AF13" si="14">K5+AB5+AE5</f>
        <v>0</v>
      </c>
    </row>
    <row r="6" spans="2:32" x14ac:dyDescent="0.3">
      <c r="B6" s="1" t="s">
        <v>25</v>
      </c>
      <c r="C6" s="2"/>
      <c r="D6" s="2"/>
      <c r="E6" s="3">
        <f t="shared" si="0"/>
        <v>0</v>
      </c>
      <c r="F6" s="4">
        <v>0.4</v>
      </c>
      <c r="G6" s="4">
        <v>1.2</v>
      </c>
      <c r="H6" s="5">
        <f t="shared" si="1"/>
        <v>0</v>
      </c>
      <c r="I6" s="6">
        <f t="shared" si="2"/>
        <v>0</v>
      </c>
      <c r="J6" s="7">
        <v>1.78</v>
      </c>
      <c r="K6" s="8">
        <f t="shared" si="3"/>
        <v>0</v>
      </c>
      <c r="L6" s="17"/>
      <c r="M6" s="17"/>
      <c r="N6" s="17"/>
      <c r="O6" s="17"/>
      <c r="P6" s="17"/>
      <c r="Q6" s="8">
        <f t="shared" si="4"/>
        <v>0</v>
      </c>
      <c r="R6" s="18">
        <v>0.03</v>
      </c>
      <c r="S6" s="18">
        <v>0.12</v>
      </c>
      <c r="T6" s="18">
        <v>0.21</v>
      </c>
      <c r="U6" s="18">
        <v>0.37</v>
      </c>
      <c r="V6" s="18">
        <f t="shared" si="5"/>
        <v>0.21</v>
      </c>
      <c r="W6" s="8">
        <f t="shared" si="6"/>
        <v>0</v>
      </c>
      <c r="X6" s="8">
        <f t="shared" si="7"/>
        <v>0</v>
      </c>
      <c r="Y6" s="8">
        <f t="shared" si="8"/>
        <v>0</v>
      </c>
      <c r="Z6" s="8">
        <f t="shared" si="9"/>
        <v>0</v>
      </c>
      <c r="AA6" s="8">
        <f t="shared" si="10"/>
        <v>0</v>
      </c>
      <c r="AB6" s="8">
        <f t="shared" si="11"/>
        <v>0</v>
      </c>
      <c r="AC6" s="8">
        <f t="shared" si="12"/>
        <v>0</v>
      </c>
      <c r="AD6" s="8">
        <f t="shared" si="13"/>
        <v>0</v>
      </c>
      <c r="AE6" s="8">
        <f t="shared" ref="AE6:AE13" si="15">AC6*AD6</f>
        <v>0</v>
      </c>
      <c r="AF6" s="8">
        <f t="shared" si="14"/>
        <v>0</v>
      </c>
    </row>
    <row r="7" spans="2:32" ht="28.8" x14ac:dyDescent="0.3">
      <c r="B7" s="22" t="s">
        <v>26</v>
      </c>
      <c r="C7" s="2"/>
      <c r="D7" s="2"/>
      <c r="E7" s="3">
        <f t="shared" ref="E7" si="16">IF(C7="",0,D7/C7)</f>
        <v>0</v>
      </c>
      <c r="F7" s="4">
        <v>0.4</v>
      </c>
      <c r="G7" s="4">
        <v>1.2</v>
      </c>
      <c r="H7" s="5">
        <f t="shared" ref="H7" si="17">IF(E7&lt;0.01,0,F7*(E7*100)^G7/100)</f>
        <v>0</v>
      </c>
      <c r="I7" s="6">
        <f t="shared" ref="I7" si="18">H7*C7</f>
        <v>0</v>
      </c>
      <c r="J7" s="7">
        <v>1.78</v>
      </c>
      <c r="K7" s="8">
        <f t="shared" ref="K7" si="19">J7*I7</f>
        <v>0</v>
      </c>
      <c r="L7" s="17"/>
      <c r="M7" s="17"/>
      <c r="N7" s="17"/>
      <c r="O7" s="17"/>
      <c r="P7" s="17"/>
      <c r="Q7" s="8">
        <f t="shared" si="4"/>
        <v>0</v>
      </c>
      <c r="R7" s="18">
        <v>0.03</v>
      </c>
      <c r="S7" s="18">
        <v>0.12</v>
      </c>
      <c r="T7" s="18">
        <v>0.21</v>
      </c>
      <c r="U7" s="18">
        <v>0.37</v>
      </c>
      <c r="V7" s="18">
        <f t="shared" si="5"/>
        <v>0.21</v>
      </c>
      <c r="W7" s="8">
        <f t="shared" si="6"/>
        <v>0</v>
      </c>
      <c r="X7" s="8">
        <f t="shared" si="7"/>
        <v>0</v>
      </c>
      <c r="Y7" s="8">
        <f t="shared" si="8"/>
        <v>0</v>
      </c>
      <c r="Z7" s="8">
        <f t="shared" si="9"/>
        <v>0</v>
      </c>
      <c r="AA7" s="8">
        <f t="shared" si="10"/>
        <v>0</v>
      </c>
      <c r="AB7" s="8">
        <f t="shared" si="11"/>
        <v>0</v>
      </c>
      <c r="AC7" s="8">
        <f t="shared" si="12"/>
        <v>0</v>
      </c>
      <c r="AD7" s="8">
        <f t="shared" si="13"/>
        <v>0</v>
      </c>
      <c r="AE7" s="8">
        <f t="shared" ref="AE7" si="20">AC7*AD7</f>
        <v>0</v>
      </c>
      <c r="AF7" s="8">
        <f t="shared" si="14"/>
        <v>0</v>
      </c>
    </row>
    <row r="8" spans="2:32" ht="28.8" x14ac:dyDescent="0.3">
      <c r="B8" s="22" t="s">
        <v>27</v>
      </c>
      <c r="C8" s="2"/>
      <c r="D8" s="2"/>
      <c r="E8" s="3">
        <f t="shared" si="0"/>
        <v>0</v>
      </c>
      <c r="F8" s="4">
        <v>0.4</v>
      </c>
      <c r="G8" s="4">
        <v>1.2</v>
      </c>
      <c r="H8" s="5">
        <f t="shared" si="1"/>
        <v>0</v>
      </c>
      <c r="I8" s="6">
        <f t="shared" si="2"/>
        <v>0</v>
      </c>
      <c r="J8" s="7">
        <v>2.3199999999999998</v>
      </c>
      <c r="K8" s="8">
        <f t="shared" si="3"/>
        <v>0</v>
      </c>
      <c r="L8" s="17"/>
      <c r="M8" s="17"/>
      <c r="N8" s="17"/>
      <c r="O8" s="17"/>
      <c r="P8" s="17"/>
      <c r="Q8" s="8">
        <f t="shared" si="4"/>
        <v>0</v>
      </c>
      <c r="R8" s="18">
        <v>0.03</v>
      </c>
      <c r="S8" s="18">
        <v>0.12</v>
      </c>
      <c r="T8" s="18">
        <v>0.21</v>
      </c>
      <c r="U8" s="18">
        <v>0.37</v>
      </c>
      <c r="V8" s="18">
        <f t="shared" si="5"/>
        <v>0.21</v>
      </c>
      <c r="W8" s="8">
        <f t="shared" si="6"/>
        <v>0</v>
      </c>
      <c r="X8" s="8">
        <f t="shared" si="7"/>
        <v>0</v>
      </c>
      <c r="Y8" s="8">
        <f t="shared" si="8"/>
        <v>0</v>
      </c>
      <c r="Z8" s="8">
        <f t="shared" si="9"/>
        <v>0</v>
      </c>
      <c r="AA8" s="8">
        <f t="shared" si="10"/>
        <v>0</v>
      </c>
      <c r="AB8" s="8">
        <f t="shared" si="11"/>
        <v>0</v>
      </c>
      <c r="AC8" s="8">
        <f t="shared" si="12"/>
        <v>0</v>
      </c>
      <c r="AD8" s="8">
        <f t="shared" si="13"/>
        <v>0</v>
      </c>
      <c r="AE8" s="8">
        <f t="shared" si="15"/>
        <v>0</v>
      </c>
      <c r="AF8" s="8">
        <f t="shared" si="14"/>
        <v>0</v>
      </c>
    </row>
    <row r="9" spans="2:32" ht="28.8" x14ac:dyDescent="0.3">
      <c r="B9" s="22" t="s">
        <v>28</v>
      </c>
      <c r="C9" s="2"/>
      <c r="D9" s="2"/>
      <c r="E9" s="3">
        <f t="shared" si="0"/>
        <v>0</v>
      </c>
      <c r="F9" s="4">
        <v>0.1</v>
      </c>
      <c r="G9" s="4">
        <v>1.5</v>
      </c>
      <c r="H9" s="5">
        <f t="shared" si="1"/>
        <v>0</v>
      </c>
      <c r="I9" s="6">
        <f t="shared" si="2"/>
        <v>0</v>
      </c>
      <c r="J9" s="7">
        <v>1.96</v>
      </c>
      <c r="K9" s="8">
        <f t="shared" si="3"/>
        <v>0</v>
      </c>
      <c r="L9" s="17"/>
      <c r="M9" s="17"/>
      <c r="N9" s="17"/>
      <c r="O9" s="17"/>
      <c r="P9" s="17"/>
      <c r="Q9" s="8">
        <f t="shared" si="4"/>
        <v>0</v>
      </c>
      <c r="R9" s="18">
        <v>0.03</v>
      </c>
      <c r="S9" s="18">
        <v>0.12</v>
      </c>
      <c r="T9" s="18">
        <v>0.21</v>
      </c>
      <c r="U9" s="18">
        <v>0.37</v>
      </c>
      <c r="V9" s="18">
        <f t="shared" si="5"/>
        <v>0.21</v>
      </c>
      <c r="W9" s="8">
        <f t="shared" si="6"/>
        <v>0</v>
      </c>
      <c r="X9" s="8">
        <f t="shared" si="7"/>
        <v>0</v>
      </c>
      <c r="Y9" s="8">
        <f t="shared" si="8"/>
        <v>0</v>
      </c>
      <c r="Z9" s="8">
        <f t="shared" si="9"/>
        <v>0</v>
      </c>
      <c r="AA9" s="8">
        <f t="shared" si="10"/>
        <v>0</v>
      </c>
      <c r="AB9" s="8">
        <f t="shared" si="11"/>
        <v>0</v>
      </c>
      <c r="AC9" s="8">
        <f t="shared" si="12"/>
        <v>0</v>
      </c>
      <c r="AD9" s="8">
        <f t="shared" si="13"/>
        <v>0</v>
      </c>
      <c r="AE9" s="8">
        <f t="shared" si="15"/>
        <v>0</v>
      </c>
      <c r="AF9" s="8">
        <f t="shared" si="14"/>
        <v>0</v>
      </c>
    </row>
    <row r="10" spans="2:32" x14ac:dyDescent="0.3">
      <c r="B10" s="1" t="s">
        <v>29</v>
      </c>
      <c r="C10" s="2"/>
      <c r="D10" s="2"/>
      <c r="E10" s="3">
        <f t="shared" si="0"/>
        <v>0</v>
      </c>
      <c r="F10" s="4">
        <v>0.1</v>
      </c>
      <c r="G10" s="4">
        <v>1.5</v>
      </c>
      <c r="H10" s="5">
        <f t="shared" si="1"/>
        <v>0</v>
      </c>
      <c r="I10" s="6">
        <f t="shared" si="2"/>
        <v>0</v>
      </c>
      <c r="J10" s="7">
        <v>1.95</v>
      </c>
      <c r="K10" s="8">
        <f t="shared" si="3"/>
        <v>0</v>
      </c>
      <c r="L10" s="17"/>
      <c r="M10" s="17"/>
      <c r="N10" s="17"/>
      <c r="O10" s="17"/>
      <c r="P10" s="17"/>
      <c r="Q10" s="8">
        <f t="shared" si="4"/>
        <v>0</v>
      </c>
      <c r="R10" s="18">
        <v>0.03</v>
      </c>
      <c r="S10" s="18">
        <v>0.12</v>
      </c>
      <c r="T10" s="18">
        <v>0.21</v>
      </c>
      <c r="U10" s="18">
        <v>0.37</v>
      </c>
      <c r="V10" s="18">
        <f t="shared" si="5"/>
        <v>0.21</v>
      </c>
      <c r="W10" s="8">
        <f t="shared" si="6"/>
        <v>0</v>
      </c>
      <c r="X10" s="8">
        <f t="shared" si="7"/>
        <v>0</v>
      </c>
      <c r="Y10" s="8">
        <f t="shared" si="8"/>
        <v>0</v>
      </c>
      <c r="Z10" s="8">
        <f t="shared" si="9"/>
        <v>0</v>
      </c>
      <c r="AA10" s="8">
        <f t="shared" si="10"/>
        <v>0</v>
      </c>
      <c r="AB10" s="8">
        <f t="shared" si="11"/>
        <v>0</v>
      </c>
      <c r="AC10" s="8">
        <f t="shared" si="12"/>
        <v>0</v>
      </c>
      <c r="AD10" s="8">
        <f t="shared" si="13"/>
        <v>0</v>
      </c>
      <c r="AE10" s="8">
        <f t="shared" si="15"/>
        <v>0</v>
      </c>
      <c r="AF10" s="8">
        <f t="shared" si="14"/>
        <v>0</v>
      </c>
    </row>
    <row r="11" spans="2:32" x14ac:dyDescent="0.3">
      <c r="B11" s="1" t="s">
        <v>30</v>
      </c>
      <c r="C11" s="2"/>
      <c r="D11" s="2"/>
      <c r="E11" s="3">
        <f t="shared" si="0"/>
        <v>0</v>
      </c>
      <c r="F11" s="4">
        <v>0.01</v>
      </c>
      <c r="G11" s="4">
        <v>2</v>
      </c>
      <c r="H11" s="5">
        <f t="shared" si="1"/>
        <v>0</v>
      </c>
      <c r="I11" s="6">
        <f t="shared" si="2"/>
        <v>0</v>
      </c>
      <c r="J11" s="7">
        <v>1.52</v>
      </c>
      <c r="K11" s="8">
        <f t="shared" si="3"/>
        <v>0</v>
      </c>
      <c r="L11" s="17"/>
      <c r="M11" s="17"/>
      <c r="N11" s="17"/>
      <c r="O11" s="17"/>
      <c r="P11" s="17"/>
      <c r="Q11" s="8">
        <f t="shared" si="4"/>
        <v>0</v>
      </c>
      <c r="R11" s="18">
        <v>0.13</v>
      </c>
      <c r="S11" s="18">
        <v>0.13</v>
      </c>
      <c r="T11" s="18">
        <v>0.13</v>
      </c>
      <c r="U11" s="18">
        <v>0.13</v>
      </c>
      <c r="V11" s="18">
        <v>0.13</v>
      </c>
      <c r="W11" s="8">
        <f t="shared" si="6"/>
        <v>0</v>
      </c>
      <c r="X11" s="8">
        <f t="shared" si="7"/>
        <v>0</v>
      </c>
      <c r="Y11" s="8">
        <f t="shared" si="8"/>
        <v>0</v>
      </c>
      <c r="Z11" s="8">
        <f t="shared" si="9"/>
        <v>0</v>
      </c>
      <c r="AA11" s="8">
        <f t="shared" si="10"/>
        <v>0</v>
      </c>
      <c r="AB11" s="8">
        <f t="shared" si="11"/>
        <v>0</v>
      </c>
      <c r="AC11" s="8">
        <f t="shared" si="12"/>
        <v>0</v>
      </c>
      <c r="AD11" s="8">
        <f t="shared" si="13"/>
        <v>0</v>
      </c>
      <c r="AE11" s="8">
        <f t="shared" si="15"/>
        <v>0</v>
      </c>
      <c r="AF11" s="8">
        <f t="shared" si="14"/>
        <v>0</v>
      </c>
    </row>
    <row r="12" spans="2:32" ht="28.8" x14ac:dyDescent="0.3">
      <c r="B12" s="22" t="s">
        <v>31</v>
      </c>
      <c r="C12" s="2"/>
      <c r="D12" s="2"/>
      <c r="E12" s="3">
        <f t="shared" si="0"/>
        <v>0</v>
      </c>
      <c r="F12" s="4">
        <v>0.1</v>
      </c>
      <c r="G12" s="4">
        <v>1.5</v>
      </c>
      <c r="H12" s="5">
        <f t="shared" si="1"/>
        <v>0</v>
      </c>
      <c r="I12" s="6">
        <f t="shared" si="2"/>
        <v>0</v>
      </c>
      <c r="J12" s="7">
        <v>1.52</v>
      </c>
      <c r="K12" s="8">
        <f t="shared" si="3"/>
        <v>0</v>
      </c>
      <c r="L12" s="17"/>
      <c r="M12" s="17"/>
      <c r="N12" s="17"/>
      <c r="O12" s="17"/>
      <c r="P12" s="17"/>
      <c r="Q12" s="8">
        <f t="shared" si="4"/>
        <v>0</v>
      </c>
      <c r="R12" s="18">
        <v>0.03</v>
      </c>
      <c r="S12" s="18">
        <v>0.12</v>
      </c>
      <c r="T12" s="18">
        <v>0.21</v>
      </c>
      <c r="U12" s="18">
        <v>0.37</v>
      </c>
      <c r="V12" s="18">
        <f t="shared" si="5"/>
        <v>0.21</v>
      </c>
      <c r="W12" s="8">
        <f t="shared" si="6"/>
        <v>0</v>
      </c>
      <c r="X12" s="8">
        <f t="shared" si="7"/>
        <v>0</v>
      </c>
      <c r="Y12" s="8">
        <f t="shared" si="8"/>
        <v>0</v>
      </c>
      <c r="Z12" s="8">
        <f t="shared" si="9"/>
        <v>0</v>
      </c>
      <c r="AA12" s="8">
        <f t="shared" si="10"/>
        <v>0</v>
      </c>
      <c r="AB12" s="8">
        <f t="shared" si="11"/>
        <v>0</v>
      </c>
      <c r="AC12" s="8">
        <f t="shared" si="12"/>
        <v>0</v>
      </c>
      <c r="AD12" s="8">
        <f t="shared" si="13"/>
        <v>0</v>
      </c>
      <c r="AE12" s="8">
        <f t="shared" si="15"/>
        <v>0</v>
      </c>
      <c r="AF12" s="8">
        <f t="shared" si="14"/>
        <v>0</v>
      </c>
    </row>
    <row r="13" spans="2:32" x14ac:dyDescent="0.3">
      <c r="B13" s="1" t="s">
        <v>32</v>
      </c>
      <c r="C13" s="2"/>
      <c r="D13" s="2"/>
      <c r="E13" s="3">
        <f t="shared" si="0"/>
        <v>0</v>
      </c>
      <c r="F13" s="4">
        <v>0.01</v>
      </c>
      <c r="G13" s="4">
        <v>2</v>
      </c>
      <c r="H13" s="5">
        <f t="shared" si="1"/>
        <v>0</v>
      </c>
      <c r="I13" s="6">
        <f t="shared" si="2"/>
        <v>0</v>
      </c>
      <c r="J13" s="7">
        <v>1.52</v>
      </c>
      <c r="K13" s="8">
        <f t="shared" si="3"/>
        <v>0</v>
      </c>
      <c r="L13" s="17"/>
      <c r="M13" s="17"/>
      <c r="N13" s="17"/>
      <c r="O13" s="17"/>
      <c r="P13" s="17"/>
      <c r="Q13" s="8">
        <f t="shared" si="4"/>
        <v>0</v>
      </c>
      <c r="R13" s="18">
        <v>0.45</v>
      </c>
      <c r="S13" s="18">
        <v>0.45</v>
      </c>
      <c r="T13" s="18">
        <v>0.45</v>
      </c>
      <c r="U13" s="18">
        <v>0.45</v>
      </c>
      <c r="V13" s="18">
        <v>0.45</v>
      </c>
      <c r="W13" s="8">
        <f t="shared" si="6"/>
        <v>0</v>
      </c>
      <c r="X13" s="8">
        <f t="shared" si="7"/>
        <v>0</v>
      </c>
      <c r="Y13" s="8">
        <f t="shared" si="8"/>
        <v>0</v>
      </c>
      <c r="Z13" s="8">
        <f t="shared" si="9"/>
        <v>0</v>
      </c>
      <c r="AA13" s="8">
        <f t="shared" si="10"/>
        <v>0</v>
      </c>
      <c r="AB13" s="8">
        <f t="shared" si="11"/>
        <v>0</v>
      </c>
      <c r="AC13" s="8">
        <f t="shared" si="12"/>
        <v>0</v>
      </c>
      <c r="AD13" s="8">
        <f t="shared" si="13"/>
        <v>0</v>
      </c>
      <c r="AE13" s="8">
        <f t="shared" si="15"/>
        <v>0</v>
      </c>
      <c r="AF13" s="8">
        <f t="shared" si="14"/>
        <v>0</v>
      </c>
    </row>
    <row r="14" spans="2:32" x14ac:dyDescent="0.3">
      <c r="B14" s="9" t="s">
        <v>23</v>
      </c>
      <c r="C14" s="10">
        <f>SUM(C5:C13)</f>
        <v>0</v>
      </c>
      <c r="D14" s="10">
        <f>SUM(D5:D13)</f>
        <v>0</v>
      </c>
      <c r="E14" s="11">
        <f>IF(C14=0,0,D14/C14)</f>
        <v>0</v>
      </c>
      <c r="F14" s="10"/>
      <c r="G14" s="10"/>
      <c r="H14" s="12">
        <f>IF(C14=0,0,I14/C14)</f>
        <v>0</v>
      </c>
      <c r="I14" s="10">
        <f>SUM(I5:I13)</f>
        <v>0</v>
      </c>
      <c r="J14" s="10"/>
      <c r="K14" s="13">
        <f t="shared" ref="K14:Q14" si="21">SUM(K5:K13)</f>
        <v>0</v>
      </c>
      <c r="L14" s="19">
        <f t="shared" si="21"/>
        <v>0</v>
      </c>
      <c r="M14" s="19">
        <f t="shared" si="21"/>
        <v>0</v>
      </c>
      <c r="N14" s="19">
        <f t="shared" si="21"/>
        <v>0</v>
      </c>
      <c r="O14" s="19">
        <f t="shared" si="21"/>
        <v>0</v>
      </c>
      <c r="P14" s="19">
        <f t="shared" si="21"/>
        <v>0</v>
      </c>
      <c r="Q14" s="19">
        <f t="shared" si="21"/>
        <v>0</v>
      </c>
      <c r="W14" s="19">
        <f t="shared" ref="W14:AC14" si="22">SUM(W5:W13)</f>
        <v>0</v>
      </c>
      <c r="X14" s="19">
        <f t="shared" si="22"/>
        <v>0</v>
      </c>
      <c r="Y14" s="19">
        <f t="shared" si="22"/>
        <v>0</v>
      </c>
      <c r="Z14" s="19">
        <f t="shared" si="22"/>
        <v>0</v>
      </c>
      <c r="AA14" s="19">
        <f t="shared" si="22"/>
        <v>0</v>
      </c>
      <c r="AB14" s="19">
        <f t="shared" si="22"/>
        <v>0</v>
      </c>
      <c r="AC14" s="19">
        <f t="shared" si="22"/>
        <v>0</v>
      </c>
      <c r="AE14" s="19">
        <f>SUM(AE5:AE13)</f>
        <v>0</v>
      </c>
      <c r="AF14" s="19">
        <f>SUM(AF5:AF13)</f>
        <v>0</v>
      </c>
    </row>
    <row r="15" spans="2:32" x14ac:dyDescent="0.3">
      <c r="AC15" s="21"/>
    </row>
    <row r="16" spans="2:32" x14ac:dyDescent="0.3">
      <c r="C16" s="14"/>
      <c r="D16" t="s">
        <v>33</v>
      </c>
      <c r="G16" s="20"/>
    </row>
    <row r="17" spans="3:16" x14ac:dyDescent="0.3">
      <c r="C17" s="4"/>
      <c r="D17" s="24" t="s">
        <v>35</v>
      </c>
    </row>
    <row r="18" spans="3:16" x14ac:dyDescent="0.3">
      <c r="C18" s="15"/>
      <c r="D18" t="s">
        <v>34</v>
      </c>
    </row>
    <row r="19" spans="3:16" x14ac:dyDescent="0.3">
      <c r="P19" s="20"/>
    </row>
    <row r="22" spans="3:16" x14ac:dyDescent="0.3">
      <c r="D22" s="21"/>
    </row>
  </sheetData>
  <mergeCells count="19">
    <mergeCell ref="AC3:AC4"/>
    <mergeCell ref="AD3:AD4"/>
    <mergeCell ref="AE3:AE4"/>
    <mergeCell ref="AC2:AE2"/>
    <mergeCell ref="AF2:AF4"/>
    <mergeCell ref="L2:AB2"/>
    <mergeCell ref="L3:Q3"/>
    <mergeCell ref="R3:V3"/>
    <mergeCell ref="W3:AB3"/>
    <mergeCell ref="J3:J4"/>
    <mergeCell ref="K3:K4"/>
    <mergeCell ref="B2:B4"/>
    <mergeCell ref="E3:E4"/>
    <mergeCell ref="F3:G3"/>
    <mergeCell ref="H3:H4"/>
    <mergeCell ref="I3:I4"/>
    <mergeCell ref="E2:K2"/>
    <mergeCell ref="C2:C4"/>
    <mergeCell ref="D2:D4"/>
  </mergeCells>
  <pageMargins left="0.7" right="0.7" top="0.75" bottom="0.75" header="0.3" footer="0.3"/>
  <pageSetup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LULC Phosphorus Load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Davis</dc:creator>
  <cp:keywords/>
  <dc:description/>
  <cp:lastModifiedBy>Sarah Traore</cp:lastModifiedBy>
  <cp:revision/>
  <dcterms:created xsi:type="dcterms:W3CDTF">2022-03-18T16:05:25Z</dcterms:created>
  <dcterms:modified xsi:type="dcterms:W3CDTF">2023-03-20T18:55:26Z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29e37d-a8a4-4222-a804-8a2bb3536c03_Enabled">
    <vt:lpwstr>true</vt:lpwstr>
  </property>
  <property fmtid="{D5CDD505-2E9C-101B-9397-08002B2CF9AE}" pid="3" name="MSIP_Label_ae29e37d-a8a4-4222-a804-8a2bb3536c03_SetDate">
    <vt:lpwstr>2022-03-18T16:05:25Z</vt:lpwstr>
  </property>
  <property fmtid="{D5CDD505-2E9C-101B-9397-08002B2CF9AE}" pid="4" name="MSIP_Label_ae29e37d-a8a4-4222-a804-8a2bb3536c03_Method">
    <vt:lpwstr>Standard</vt:lpwstr>
  </property>
  <property fmtid="{D5CDD505-2E9C-101B-9397-08002B2CF9AE}" pid="5" name="MSIP_Label_ae29e37d-a8a4-4222-a804-8a2bb3536c03_Name">
    <vt:lpwstr>General (Default)</vt:lpwstr>
  </property>
  <property fmtid="{D5CDD505-2E9C-101B-9397-08002B2CF9AE}" pid="6" name="MSIP_Label_ae29e37d-a8a4-4222-a804-8a2bb3536c03_SiteId">
    <vt:lpwstr>cb2bab3d-7d90-44ea-9e31-531011b1213d</vt:lpwstr>
  </property>
  <property fmtid="{D5CDD505-2E9C-101B-9397-08002B2CF9AE}" pid="7" name="MSIP_Label_ae29e37d-a8a4-4222-a804-8a2bb3536c03_ActionId">
    <vt:lpwstr>b7e4a479-1792-4cdc-a44a-df383c66709d</vt:lpwstr>
  </property>
  <property fmtid="{D5CDD505-2E9C-101B-9397-08002B2CF9AE}" pid="8" name="MSIP_Label_ae29e37d-a8a4-4222-a804-8a2bb3536c03_ContentBits">
    <vt:lpwstr>0</vt:lpwstr>
  </property>
</Properties>
</file>